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s\Documents\Pioneer-SPIROPA\Thompson\Data\"/>
    </mc:Choice>
  </mc:AlternateContent>
  <bookViews>
    <workbookView xWindow="0" yWindow="0" windowWidth="22524" windowHeight="9168" tabRatio="856" firstSheet="16" activeTab="33"/>
  </bookViews>
  <sheets>
    <sheet name="Swipes" sheetId="10" r:id="rId1"/>
    <sheet name="St A14" sheetId="1" r:id="rId2"/>
    <sheet name="St A15" sheetId="2" r:id="rId3"/>
    <sheet name="A16" sheetId="3" r:id="rId4"/>
    <sheet name="A14-2" sheetId="4" r:id="rId5"/>
    <sheet name="A16-2" sheetId="5" r:id="rId6"/>
    <sheet name="A12" sheetId="6" r:id="rId7"/>
    <sheet name="S1" sheetId="7" r:id="rId8"/>
    <sheet name="S2" sheetId="8" r:id="rId9"/>
    <sheet name="S3" sheetId="11" r:id="rId10"/>
    <sheet name="A5" sheetId="12" r:id="rId11"/>
    <sheet name="A6" sheetId="13" r:id="rId12"/>
    <sheet name="A9" sheetId="14" r:id="rId13"/>
    <sheet name="AC2" sheetId="15" r:id="rId14"/>
    <sheet name="SSF2" sheetId="16" r:id="rId15"/>
    <sheet name="SSF2 P-E 50 M" sheetId="17" r:id="rId16"/>
    <sheet name="SSF2 P-3 0 M" sheetId="18" r:id="rId17"/>
    <sheet name="AL3" sheetId="22" r:id="rId18"/>
    <sheet name="AC2-2" sheetId="23" r:id="rId19"/>
    <sheet name="A7" sheetId="21" r:id="rId20"/>
    <sheet name="A6-2" sheetId="20" r:id="rId21"/>
    <sheet name="A5-2" sheetId="27" r:id="rId22"/>
    <sheet name="HS1" sheetId="26" r:id="rId23"/>
    <sheet name="HS1 P-E 0 M " sheetId="25" r:id="rId24"/>
    <sheet name="HS1 P-E 39 M" sheetId="24" r:id="rId25"/>
    <sheet name="A12-2" sheetId="29" r:id="rId26"/>
    <sheet name="A13" sheetId="31" r:id="rId27"/>
    <sheet name="A11" sheetId="30" r:id="rId28"/>
    <sheet name="SLP" sheetId="28" r:id="rId29"/>
    <sheet name="SLP P-E 45 M" sheetId="33" r:id="rId30"/>
    <sheet name="SLP P-E 0 M" sheetId="32" r:id="rId31"/>
    <sheet name="A11-2" sheetId="34" r:id="rId32"/>
    <sheet name="A9-2" sheetId="35" r:id="rId33"/>
    <sheet name="Means" sheetId="19" r:id="rId3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35" l="1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23" i="34"/>
  <c r="E22" i="34"/>
  <c r="E21" i="34"/>
  <c r="E20" i="34"/>
  <c r="E19" i="34"/>
  <c r="E18" i="34"/>
  <c r="E17" i="34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23" i="30"/>
  <c r="E22" i="30"/>
  <c r="E21" i="30"/>
  <c r="E20" i="30"/>
  <c r="E19" i="30"/>
  <c r="E18" i="30"/>
  <c r="E17" i="30"/>
  <c r="E23" i="31"/>
  <c r="E22" i="31"/>
  <c r="E21" i="31"/>
  <c r="E20" i="31"/>
  <c r="E19" i="31"/>
  <c r="E18" i="31"/>
  <c r="E17" i="31"/>
  <c r="E23" i="29"/>
  <c r="E22" i="29"/>
  <c r="E21" i="29"/>
  <c r="E20" i="29"/>
  <c r="E19" i="29"/>
  <c r="E18" i="29"/>
  <c r="E17" i="29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23" i="20"/>
  <c r="E22" i="20"/>
  <c r="E21" i="20"/>
  <c r="E20" i="20"/>
  <c r="E19" i="20"/>
  <c r="E18" i="20"/>
  <c r="E17" i="20"/>
  <c r="E23" i="21"/>
  <c r="E21" i="21"/>
  <c r="E20" i="21"/>
  <c r="E19" i="21"/>
  <c r="E18" i="21"/>
  <c r="E17" i="21"/>
  <c r="E30" i="21"/>
  <c r="E28" i="21"/>
  <c r="E27" i="21"/>
  <c r="E26" i="21"/>
  <c r="E25" i="21"/>
  <c r="E24" i="21"/>
  <c r="E30" i="2" l="1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30" i="11"/>
  <c r="E27" i="11"/>
  <c r="E29" i="11"/>
  <c r="E28" i="11"/>
  <c r="E26" i="11"/>
  <c r="E25" i="11"/>
  <c r="E24" i="11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23" i="13"/>
  <c r="E22" i="13"/>
  <c r="E21" i="13"/>
  <c r="E20" i="13"/>
  <c r="E19" i="13"/>
  <c r="E18" i="13"/>
  <c r="E17" i="13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G25" i="24"/>
  <c r="H26" i="33"/>
  <c r="H24" i="33"/>
  <c r="H29" i="33"/>
  <c r="H28" i="33"/>
  <c r="H25" i="33"/>
  <c r="G6" i="23"/>
  <c r="I6" i="23" s="1"/>
  <c r="E30" i="18"/>
  <c r="E29" i="18"/>
  <c r="E27" i="18"/>
  <c r="E26" i="18"/>
  <c r="E25" i="18"/>
  <c r="E24" i="18"/>
  <c r="E23" i="18"/>
  <c r="E22" i="18"/>
  <c r="E21" i="18"/>
  <c r="E20" i="18"/>
  <c r="E19" i="18"/>
  <c r="E18" i="18"/>
  <c r="E17" i="18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G6" i="14"/>
  <c r="I6" i="14" s="1"/>
  <c r="E24" i="8"/>
  <c r="G5" i="22" l="1"/>
  <c r="H27" i="33"/>
  <c r="G5" i="35" l="1"/>
  <c r="G4" i="35"/>
  <c r="G4" i="34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G5" i="21"/>
  <c r="G4" i="21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30" i="15"/>
  <c r="E29" i="15"/>
  <c r="E28" i="15"/>
  <c r="E27" i="15"/>
  <c r="E26" i="15"/>
  <c r="E25" i="15"/>
  <c r="E24" i="15"/>
  <c r="E30" i="14"/>
  <c r="E29" i="14"/>
  <c r="E28" i="14"/>
  <c r="E27" i="14"/>
  <c r="E26" i="14"/>
  <c r="E25" i="14"/>
  <c r="E24" i="14"/>
  <c r="E37" i="15"/>
  <c r="E36" i="15"/>
  <c r="E35" i="15"/>
  <c r="E34" i="15"/>
  <c r="E33" i="15"/>
  <c r="E32" i="15"/>
  <c r="E31" i="15"/>
  <c r="E23" i="15"/>
  <c r="E22" i="15"/>
  <c r="E21" i="15"/>
  <c r="E20" i="15"/>
  <c r="E19" i="15"/>
  <c r="E18" i="15"/>
  <c r="E17" i="15"/>
  <c r="G6" i="15" l="1"/>
  <c r="I5" i="35"/>
  <c r="G4" i="28"/>
  <c r="G4" i="30"/>
  <c r="G4" i="31"/>
  <c r="G5" i="28"/>
  <c r="G4" i="29"/>
  <c r="G5" i="26"/>
  <c r="G4" i="26"/>
  <c r="G4" i="27"/>
  <c r="G5" i="27"/>
  <c r="G4" i="20"/>
  <c r="G4" i="23"/>
  <c r="G5" i="23"/>
  <c r="G4" i="22"/>
  <c r="I5" i="22" s="1"/>
  <c r="G5" i="16"/>
  <c r="G4" i="16"/>
  <c r="G5" i="15"/>
  <c r="G4" i="15"/>
  <c r="F18" i="19"/>
  <c r="D18" i="19"/>
  <c r="F17" i="19"/>
  <c r="E17" i="19"/>
  <c r="D17" i="19"/>
  <c r="C17" i="19"/>
  <c r="B17" i="19"/>
  <c r="E23" i="14"/>
  <c r="E22" i="14"/>
  <c r="E21" i="14"/>
  <c r="E20" i="14"/>
  <c r="E19" i="14"/>
  <c r="E18" i="14"/>
  <c r="E17" i="14"/>
  <c r="E37" i="14"/>
  <c r="E36" i="14"/>
  <c r="E35" i="14"/>
  <c r="E34" i="14"/>
  <c r="E33" i="14"/>
  <c r="E32" i="14"/>
  <c r="E31" i="14"/>
  <c r="E30" i="8"/>
  <c r="E29" i="8"/>
  <c r="E28" i="8"/>
  <c r="E27" i="8"/>
  <c r="E26" i="8"/>
  <c r="E25" i="8"/>
  <c r="E23" i="8"/>
  <c r="E22" i="8"/>
  <c r="E21" i="8"/>
  <c r="E20" i="8"/>
  <c r="E19" i="8"/>
  <c r="E18" i="8"/>
  <c r="E17" i="8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I6" i="15" l="1"/>
  <c r="G5" i="7"/>
  <c r="I5" i="28"/>
  <c r="I5" i="26"/>
  <c r="I5" i="27"/>
  <c r="I5" i="21"/>
  <c r="I5" i="23"/>
  <c r="I5" i="16"/>
  <c r="I5" i="15"/>
  <c r="E37" i="7"/>
  <c r="E36" i="7"/>
  <c r="E35" i="7"/>
  <c r="E34" i="7"/>
  <c r="E33" i="7"/>
  <c r="E32" i="7"/>
  <c r="E23" i="11"/>
  <c r="E22" i="11"/>
  <c r="E21" i="11"/>
  <c r="E20" i="11"/>
  <c r="E19" i="11"/>
  <c r="E18" i="11"/>
  <c r="E17" i="11"/>
  <c r="E23" i="6"/>
  <c r="E22" i="6"/>
  <c r="E21" i="6"/>
  <c r="E20" i="6"/>
  <c r="E19" i="6"/>
  <c r="E18" i="6"/>
  <c r="E17" i="6"/>
  <c r="E30" i="5"/>
  <c r="E29" i="5"/>
  <c r="E28" i="5"/>
  <c r="E27" i="5"/>
  <c r="E26" i="5"/>
  <c r="E25" i="5"/>
  <c r="E24" i="5"/>
  <c r="I6" i="3"/>
  <c r="G6" i="3"/>
  <c r="I6" i="5"/>
  <c r="G6" i="5"/>
  <c r="E37" i="5"/>
  <c r="E36" i="5"/>
  <c r="E35" i="5"/>
  <c r="E34" i="5"/>
  <c r="E33" i="5"/>
  <c r="E32" i="5"/>
  <c r="E31" i="5"/>
  <c r="E23" i="5"/>
  <c r="E22" i="5"/>
  <c r="E21" i="5"/>
  <c r="E20" i="5"/>
  <c r="E19" i="5"/>
  <c r="E18" i="5"/>
  <c r="E17" i="5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G4" i="1" l="1"/>
  <c r="G4" i="7"/>
  <c r="G6" i="7"/>
  <c r="G4" i="14" l="1"/>
  <c r="G5" i="14"/>
  <c r="G4" i="13"/>
  <c r="G5" i="12"/>
  <c r="G4" i="12"/>
  <c r="I6" i="7"/>
  <c r="G4" i="11"/>
  <c r="I5" i="12" l="1"/>
  <c r="I5" i="14"/>
  <c r="G5" i="11"/>
  <c r="I5" i="11" s="1"/>
  <c r="G5" i="8"/>
  <c r="G4" i="8"/>
  <c r="I5" i="7"/>
  <c r="I5" i="8" l="1"/>
  <c r="B18" i="10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4" i="10" l="1"/>
  <c r="B5" i="10" s="1"/>
  <c r="B6" i="10" s="1"/>
  <c r="B7" i="10" s="1"/>
  <c r="B8" i="10" s="1"/>
  <c r="B9" i="10" s="1"/>
  <c r="B10" i="10" s="1"/>
  <c r="B11" i="10" s="1"/>
  <c r="B12" i="10" s="1"/>
  <c r="B13" i="10" s="1"/>
  <c r="B14" i="10" s="1"/>
  <c r="B15" i="10" s="1"/>
  <c r="B3" i="10"/>
  <c r="F11" i="1" l="1"/>
  <c r="G5" i="3" l="1"/>
  <c r="G4" i="6"/>
  <c r="G5" i="5"/>
  <c r="G4" i="5"/>
  <c r="G5" i="4"/>
  <c r="G4" i="4"/>
  <c r="G4" i="3"/>
  <c r="I5" i="5" l="1"/>
  <c r="I5" i="3"/>
  <c r="G6" i="4"/>
  <c r="G4" i="2"/>
  <c r="G5" i="2"/>
  <c r="G5" i="1"/>
  <c r="G6" i="2" l="1"/>
  <c r="I5" i="1"/>
</calcChain>
</file>

<file path=xl/sharedStrings.xml><?xml version="1.0" encoding="utf-8"?>
<sst xmlns="http://schemas.openxmlformats.org/spreadsheetml/2006/main" count="1968" uniqueCount="266">
  <si>
    <t>Station</t>
  </si>
  <si>
    <t>Location</t>
  </si>
  <si>
    <t>CTD Cast #</t>
  </si>
  <si>
    <t>Latitude</t>
  </si>
  <si>
    <t>Integrated Productivity  =</t>
  </si>
  <si>
    <t>GFF</t>
  </si>
  <si>
    <t>Longitude</t>
  </si>
  <si>
    <r>
      <t xml:space="preserve">   (mg C m</t>
    </r>
    <r>
      <rPr>
        <b/>
        <vertAlign val="superscript"/>
        <sz val="10"/>
        <rFont val="Arial"/>
        <family val="2"/>
      </rPr>
      <t>-2</t>
    </r>
    <r>
      <rPr>
        <b/>
        <sz val="10"/>
        <rFont val="Arial"/>
        <family val="2"/>
      </rPr>
      <t xml:space="preserve"> d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)</t>
    </r>
  </si>
  <si>
    <r>
      <t xml:space="preserve">20 </t>
    </r>
    <r>
      <rPr>
        <b/>
        <sz val="10"/>
        <rFont val="Symbol"/>
        <family val="1"/>
        <charset val="2"/>
      </rPr>
      <t>m</t>
    </r>
    <r>
      <rPr>
        <b/>
        <sz val="10"/>
        <rFont val="Arial"/>
        <family val="2"/>
      </rPr>
      <t>m</t>
    </r>
  </si>
  <si>
    <t>Local Time</t>
  </si>
  <si>
    <t>%</t>
  </si>
  <si>
    <t>Local Date</t>
  </si>
  <si>
    <t>GM Time</t>
  </si>
  <si>
    <t>GM Date</t>
  </si>
  <si>
    <r>
      <t>PEA (</t>
    </r>
    <r>
      <rPr>
        <b/>
        <sz val="10"/>
        <rFont val="Symbol"/>
        <family val="1"/>
        <charset val="2"/>
      </rPr>
      <t>m</t>
    </r>
    <r>
      <rPr>
        <b/>
        <sz val="10"/>
        <rFont val="Arial"/>
        <family val="2"/>
      </rPr>
      <t>L)</t>
    </r>
  </si>
  <si>
    <r>
      <t>Total (</t>
    </r>
    <r>
      <rPr>
        <b/>
        <sz val="10"/>
        <rFont val="Symbol"/>
        <family val="1"/>
        <charset val="2"/>
      </rPr>
      <t>m</t>
    </r>
    <r>
      <rPr>
        <b/>
        <sz val="10"/>
        <rFont val="Arial"/>
        <family val="2"/>
      </rPr>
      <t>L)</t>
    </r>
  </si>
  <si>
    <t>Total Time</t>
  </si>
  <si>
    <t>Time On</t>
  </si>
  <si>
    <t>Vf</t>
  </si>
  <si>
    <t>100</t>
  </si>
  <si>
    <t>Time Off</t>
  </si>
  <si>
    <r>
      <t xml:space="preserve">Vf 20 </t>
    </r>
    <r>
      <rPr>
        <b/>
        <sz val="10"/>
        <rFont val="Symbol"/>
        <family val="1"/>
        <charset val="2"/>
      </rPr>
      <t>m</t>
    </r>
    <r>
      <rPr>
        <b/>
        <sz val="10"/>
        <rFont val="Arial"/>
        <family val="2"/>
      </rPr>
      <t>m</t>
    </r>
  </si>
  <si>
    <t>% Io</t>
  </si>
  <si>
    <t>Depth</t>
  </si>
  <si>
    <t>Sample Z</t>
  </si>
  <si>
    <t>DPM</t>
  </si>
  <si>
    <t>Productivity</t>
  </si>
  <si>
    <t>Chlorophyll</t>
  </si>
  <si>
    <t>AN</t>
  </si>
  <si>
    <t>(m)</t>
  </si>
  <si>
    <r>
      <t>(mg m</t>
    </r>
    <r>
      <rPr>
        <b/>
        <vertAlign val="superscript"/>
        <sz val="10"/>
        <rFont val="Arial"/>
        <family val="2"/>
      </rPr>
      <t>-3</t>
    </r>
    <r>
      <rPr>
        <b/>
        <sz val="10"/>
        <rFont val="Arial"/>
        <family val="2"/>
      </rPr>
      <t xml:space="preserve"> h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)</t>
    </r>
  </si>
  <si>
    <r>
      <t>(</t>
    </r>
    <r>
      <rPr>
        <b/>
        <sz val="10"/>
        <rFont val="Symbol"/>
        <family val="1"/>
        <charset val="2"/>
      </rPr>
      <t>m</t>
    </r>
    <r>
      <rPr>
        <b/>
        <sz val="10"/>
        <rFont val="Arial"/>
        <family val="2"/>
      </rPr>
      <t>g L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)</t>
    </r>
  </si>
  <si>
    <r>
      <t>(mg C m</t>
    </r>
    <r>
      <rPr>
        <b/>
        <vertAlign val="superscript"/>
        <sz val="10"/>
        <rFont val="Arial"/>
        <family val="2"/>
      </rPr>
      <t>-3</t>
    </r>
    <r>
      <rPr>
        <b/>
        <sz val="10"/>
        <rFont val="Arial"/>
        <family val="2"/>
      </rPr>
      <t xml:space="preserve"> h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/(</t>
    </r>
    <r>
      <rPr>
        <b/>
        <sz val="10"/>
        <rFont val="Symbol"/>
        <family val="1"/>
        <charset val="2"/>
      </rPr>
      <t>m</t>
    </r>
    <r>
      <rPr>
        <b/>
        <sz val="10"/>
        <rFont val="Arial"/>
        <family val="2"/>
      </rPr>
      <t>g chl</t>
    </r>
    <r>
      <rPr>
        <b/>
        <sz val="10"/>
        <rFont val="Symbol"/>
        <family val="1"/>
        <charset val="2"/>
      </rPr>
      <t xml:space="preserve"> </t>
    </r>
    <r>
      <rPr>
        <b/>
        <sz val="10"/>
        <rFont val="Arial"/>
        <family val="2"/>
      </rPr>
      <t>L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)</t>
    </r>
  </si>
  <si>
    <r>
      <t xml:space="preserve">100 20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</si>
  <si>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r>
      <t xml:space="preserve">50 20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</si>
  <si>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r>
      <t xml:space="preserve">25 20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</si>
  <si>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r>
      <t xml:space="preserve">15 20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</si>
  <si>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r>
      <t xml:space="preserve">5 20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</si>
  <si>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r>
      <t>1 20</t>
    </r>
    <r>
      <rPr>
        <sz val="11"/>
        <color theme="1"/>
        <rFont val="Symbol"/>
        <family val="1"/>
        <charset val="2"/>
      </rPr>
      <t xml:space="preserve"> m</t>
    </r>
    <r>
      <rPr>
        <sz val="11"/>
        <color theme="1"/>
        <rFont val="Calibri"/>
        <family val="2"/>
        <scheme val="minor"/>
      </rPr>
      <t>m</t>
    </r>
  </si>
  <si>
    <r>
      <t xml:space="preserve">0.1 20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</si>
  <si>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t>TOT</t>
  </si>
  <si>
    <t>t=0</t>
  </si>
  <si>
    <r>
      <t xml:space="preserve">t=0; 20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</si>
  <si>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t>Comments:  Cloudy, windy; V of black bottles: 340 mL; V of orange bottle: 268 mL</t>
  </si>
  <si>
    <t>TRANSECT 3</t>
  </si>
  <si>
    <t xml:space="preserve">Comments: </t>
  </si>
  <si>
    <t>0945</t>
  </si>
  <si>
    <t>Depth 80 m; Cloudy, windy; winds 20 kts</t>
  </si>
  <si>
    <t>PAR ok</t>
  </si>
  <si>
    <t>Depth 100 m</t>
  </si>
  <si>
    <t>Partly clear, winds 8 kts; clear, then cludy in a.m.</t>
  </si>
  <si>
    <t>A12</t>
  </si>
  <si>
    <t>DATE</t>
  </si>
  <si>
    <t>SITE</t>
  </si>
  <si>
    <t>COMMENTS</t>
  </si>
  <si>
    <t>Precruise swipes</t>
  </si>
  <si>
    <t>Count 0ff</t>
  </si>
  <si>
    <t>PAR stopped; restarted May 14 1300</t>
  </si>
  <si>
    <t>1345</t>
  </si>
  <si>
    <t>1045</t>
  </si>
  <si>
    <t>0</t>
  </si>
  <si>
    <t>A14</t>
  </si>
  <si>
    <t>A15</t>
  </si>
  <si>
    <t>Primary productivity calculations TGT 348</t>
  </si>
  <si>
    <t>A16</t>
  </si>
  <si>
    <t>TRANSECT 1</t>
  </si>
  <si>
    <t>1205</t>
  </si>
  <si>
    <r>
      <t xml:space="preserve">100 10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</si>
  <si>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r>
      <t xml:space="preserve">50 10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</si>
  <si>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r>
      <t xml:space="preserve">25 10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</si>
  <si>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r>
      <t xml:space="preserve">15 10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</si>
  <si>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r>
      <t xml:space="preserve">5 10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</si>
  <si>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r>
      <t>1 10</t>
    </r>
    <r>
      <rPr>
        <sz val="11"/>
        <color theme="1"/>
        <rFont val="Symbol"/>
        <family val="1"/>
        <charset val="2"/>
      </rPr>
      <t xml:space="preserve"> m</t>
    </r>
    <r>
      <rPr>
        <sz val="11"/>
        <color theme="1"/>
        <rFont val="Calibri"/>
        <family val="2"/>
        <scheme val="minor"/>
      </rPr>
      <t>m</t>
    </r>
  </si>
  <si>
    <r>
      <t xml:space="preserve">0.1 10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</si>
  <si>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r>
      <t xml:space="preserve">t=0; 10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</si>
  <si>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t>0755</t>
  </si>
  <si>
    <t>0648</t>
  </si>
  <si>
    <t>1048</t>
  </si>
  <si>
    <t>39.880238 </t>
  </si>
  <si>
    <t>39.815391 </t>
  </si>
  <si>
    <t>-70.829617 </t>
  </si>
  <si>
    <t>-70.829387 </t>
  </si>
  <si>
    <t>39.750146 </t>
  </si>
  <si>
    <t>1511</t>
  </si>
  <si>
    <t>1111</t>
  </si>
  <si>
    <t>High; treated with count-off</t>
  </si>
  <si>
    <t>Filtration order: GFF, 10 and 20 um</t>
  </si>
  <si>
    <t>Note late station start</t>
  </si>
  <si>
    <t>1020</t>
  </si>
  <si>
    <t>0620</t>
  </si>
  <si>
    <t>39.880066 </t>
  </si>
  <si>
    <t>-70.830067 </t>
  </si>
  <si>
    <t>39.750706 </t>
  </si>
  <si>
    <t>-70.829528 </t>
  </si>
  <si>
    <t>1305</t>
  </si>
  <si>
    <t>0905</t>
  </si>
  <si>
    <t>1005</t>
  </si>
  <si>
    <t>0710</t>
  </si>
  <si>
    <t>1812</t>
  </si>
  <si>
    <t>1412</t>
  </si>
  <si>
    <t>40.009715 </t>
  </si>
  <si>
    <t>-70.830406 </t>
  </si>
  <si>
    <t>1455</t>
  </si>
  <si>
    <t>Depth 150 m; PAR again stopped</t>
  </si>
  <si>
    <t>S1</t>
  </si>
  <si>
    <t>A9</t>
  </si>
  <si>
    <t>TRANSECT 4</t>
  </si>
  <si>
    <t>A6</t>
  </si>
  <si>
    <t>228</t>
  </si>
  <si>
    <t>Vf (GFF/10 um)</t>
  </si>
  <si>
    <t>128</t>
  </si>
  <si>
    <t>0955</t>
  </si>
  <si>
    <r>
      <t xml:space="preserve">10 </t>
    </r>
    <r>
      <rPr>
        <b/>
        <sz val="10"/>
        <rFont val="Symbol"/>
        <family val="1"/>
        <charset val="2"/>
      </rPr>
      <t>m</t>
    </r>
    <r>
      <rPr>
        <b/>
        <sz val="10"/>
        <rFont val="Arial"/>
        <family val="2"/>
      </rPr>
      <t>m</t>
    </r>
  </si>
  <si>
    <t>328</t>
  </si>
  <si>
    <t>1143</t>
  </si>
  <si>
    <t>1120</t>
  </si>
  <si>
    <t>S2</t>
  </si>
  <si>
    <t>S3</t>
  </si>
  <si>
    <t>1315</t>
  </si>
  <si>
    <t>1115</t>
  </si>
  <si>
    <t>1110</t>
  </si>
  <si>
    <t>20 mm</t>
  </si>
  <si>
    <t>10 mm</t>
  </si>
  <si>
    <t>A14-2</t>
  </si>
  <si>
    <t>A16-2</t>
  </si>
  <si>
    <t>A5</t>
  </si>
  <si>
    <t>MEANS</t>
  </si>
  <si>
    <t>STATION</t>
  </si>
  <si>
    <t>SSF2</t>
  </si>
  <si>
    <t>P-E EXPT. 50M WATER</t>
  </si>
  <si>
    <t>1250</t>
  </si>
  <si>
    <t>1645</t>
  </si>
  <si>
    <t>Primary productivity calculations TGT 368</t>
  </si>
  <si>
    <t>Perfect sunny day</t>
  </si>
  <si>
    <t>AC2</t>
  </si>
  <si>
    <t>0630</t>
  </si>
  <si>
    <t>0645</t>
  </si>
  <si>
    <t>z=106 m</t>
  </si>
  <si>
    <t>Clear, high clouds; cloudy later in day</t>
  </si>
  <si>
    <t>1255</t>
  </si>
  <si>
    <t>Hazy, humid day; PAR still high</t>
  </si>
  <si>
    <t>P-E EXPT. 0 M WATER</t>
  </si>
  <si>
    <t>AL3</t>
  </si>
  <si>
    <t>0735</t>
  </si>
  <si>
    <t>Clear at start; dark and rainy at end</t>
  </si>
  <si>
    <t>Totals taken from AC2-2</t>
  </si>
  <si>
    <t>1035</t>
  </si>
  <si>
    <t>1041</t>
  </si>
  <si>
    <t>A7</t>
  </si>
  <si>
    <t>0650</t>
  </si>
  <si>
    <t>0635</t>
  </si>
  <si>
    <t>1015</t>
  </si>
  <si>
    <t>HS1</t>
  </si>
  <si>
    <t>Clear all day</t>
  </si>
  <si>
    <t>Partly cloudy; clearing later in day</t>
  </si>
  <si>
    <t>P-E 39 M</t>
  </si>
  <si>
    <t>0705</t>
  </si>
  <si>
    <t>1220</t>
  </si>
  <si>
    <t>Sunny</t>
  </si>
  <si>
    <t>P-E 0 M</t>
  </si>
  <si>
    <t>Clear, sunny</t>
  </si>
  <si>
    <t>0647</t>
  </si>
  <si>
    <t>A13</t>
  </si>
  <si>
    <t>1105</t>
  </si>
  <si>
    <t>A11</t>
  </si>
  <si>
    <t>SLP</t>
  </si>
  <si>
    <t>Offshore, high salinity location</t>
  </si>
  <si>
    <t>0910</t>
  </si>
  <si>
    <t>1505</t>
  </si>
  <si>
    <t>P-E 45 M</t>
  </si>
  <si>
    <t>1520</t>
  </si>
  <si>
    <t>Clear, some high clouds</t>
  </si>
  <si>
    <t>39.249735 </t>
  </si>
  <si>
    <t>-70.766102 </t>
  </si>
  <si>
    <t>1626</t>
  </si>
  <si>
    <t>TRANSECT 8</t>
  </si>
  <si>
    <t>1226</t>
  </si>
  <si>
    <t>39.250301 </t>
  </si>
  <si>
    <t>-70.884438 </t>
  </si>
  <si>
    <t>1526</t>
  </si>
  <si>
    <t>1126</t>
  </si>
  <si>
    <t>39.249515 </t>
  </si>
  <si>
    <t>-70.999070 </t>
  </si>
  <si>
    <t>1125</t>
  </si>
  <si>
    <t>0725</t>
  </si>
  <si>
    <t>40.464845 </t>
  </si>
  <si>
    <t>-70.830752 </t>
  </si>
  <si>
    <t>0948</t>
  </si>
  <si>
    <t>0548</t>
  </si>
  <si>
    <t>TRANSECT 10</t>
  </si>
  <si>
    <t>40.400819 </t>
  </si>
  <si>
    <t>-70.830211 </t>
  </si>
  <si>
    <t>0805</t>
  </si>
  <si>
    <t>40.205324 </t>
  </si>
  <si>
    <t>-70.831318 </t>
  </si>
  <si>
    <t>1506</t>
  </si>
  <si>
    <t>1106</t>
  </si>
  <si>
    <t>40.316864 </t>
  </si>
  <si>
    <t>-70.890491 </t>
  </si>
  <si>
    <t>Transect 16</t>
  </si>
  <si>
    <t>0909</t>
  </si>
  <si>
    <t>0509</t>
  </si>
  <si>
    <t>39.584750 </t>
  </si>
  <si>
    <t>-70.402643 </t>
  </si>
  <si>
    <t>Transect 17</t>
  </si>
  <si>
    <t>1600</t>
  </si>
  <si>
    <t>1200</t>
  </si>
  <si>
    <t>Transect 24</t>
  </si>
  <si>
    <t>40.130035 </t>
  </si>
  <si>
    <t>1058</t>
  </si>
  <si>
    <t>0658</t>
  </si>
  <si>
    <t>40.316710 </t>
  </si>
  <si>
    <t>-70.890117 </t>
  </si>
  <si>
    <t>1407</t>
  </si>
  <si>
    <t>1007</t>
  </si>
  <si>
    <t>40.335283 </t>
  </si>
  <si>
    <t>-70.828682 </t>
  </si>
  <si>
    <t>1017</t>
  </si>
  <si>
    <t>0617</t>
  </si>
  <si>
    <t>Transect 26</t>
  </si>
  <si>
    <t>40.399400 </t>
  </si>
  <si>
    <t>-70.827893 </t>
  </si>
  <si>
    <t>1247</t>
  </si>
  <si>
    <t>0847</t>
  </si>
  <si>
    <t>40.464770 </t>
  </si>
  <si>
    <t>1350</t>
  </si>
  <si>
    <t>0950</t>
  </si>
  <si>
    <t>39.899239 </t>
  </si>
  <si>
    <t>0607</t>
  </si>
  <si>
    <t>40.009885 </t>
  </si>
  <si>
    <t>-70.830791 </t>
  </si>
  <si>
    <t>1356</t>
  </si>
  <si>
    <t>0956</t>
  </si>
  <si>
    <t>39.944804 </t>
  </si>
  <si>
    <t>1521</t>
  </si>
  <si>
    <t>1121</t>
  </si>
  <si>
    <t>Transect 33</t>
  </si>
  <si>
    <t>40.075295 </t>
  </si>
  <si>
    <t>Transect 37</t>
  </si>
  <si>
    <t>-70.829689 </t>
  </si>
  <si>
    <t>1425</t>
  </si>
  <si>
    <t>1025</t>
  </si>
  <si>
    <t>39.124075 </t>
  </si>
  <si>
    <t>Transect 42</t>
  </si>
  <si>
    <t>-70.001130 </t>
  </si>
  <si>
    <t>0800</t>
  </si>
  <si>
    <t>0700</t>
  </si>
  <si>
    <t>0825</t>
  </si>
  <si>
    <t>0840</t>
  </si>
  <si>
    <t>0835</t>
  </si>
  <si>
    <t>1700</t>
  </si>
  <si>
    <t>0920</t>
  </si>
  <si>
    <t>1235</t>
  </si>
  <si>
    <t>0925</t>
  </si>
  <si>
    <t>40.075778 </t>
  </si>
  <si>
    <t>-70.831702 </t>
  </si>
  <si>
    <t>Transect 44</t>
  </si>
  <si>
    <t>A-9</t>
  </si>
  <si>
    <t>40.205463 </t>
  </si>
  <si>
    <t>1222</t>
  </si>
  <si>
    <t>0822</t>
  </si>
  <si>
    <t>0958</t>
  </si>
  <si>
    <t>0600</t>
  </si>
  <si>
    <t>1000</t>
  </si>
  <si>
    <t>Note: 10 um &lt; 20 um; not possible</t>
  </si>
  <si>
    <t>Suggest 10 um in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</si>
</sst>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name val="Symbol"/>
      <family val="1"/>
      <charset val="2"/>
    </font>
    <font>
      <b/>
      <i/>
      <sz val="10"/>
      <name val="Arial"/>
      <family val="2"/>
    </font>
    <font>
      <sz val="11"/>
      <color theme="1"/>
      <name val="Symbol"/>
      <family val="1"/>
      <charset val="2"/>
    </font>
    <font>
      <b/>
      <sz val="16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4" fontId="3" fillId="0" borderId="0" xfId="0" applyNumberFormat="1" applyFont="1" applyBorder="1"/>
    <xf numFmtId="164" fontId="3" fillId="0" borderId="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14" fontId="3" fillId="0" borderId="1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0" fillId="0" borderId="0" xfId="0" applyBorder="1"/>
    <xf numFmtId="49" fontId="3" fillId="0" borderId="0" xfId="0" applyNumberFormat="1" applyFont="1" applyBorder="1" applyAlignment="1">
      <alignment horizontal="right"/>
    </xf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7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3" fillId="0" borderId="1" xfId="0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5" fontId="1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/>
    <xf numFmtId="1" fontId="3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NumberFormat="1" applyFont="1" applyBorder="1"/>
    <xf numFmtId="1" fontId="0" fillId="0" borderId="3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1" fillId="3" borderId="0" xfId="0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4" xfId="0" applyBorder="1" applyAlignment="1">
      <alignment horizontal="left"/>
    </xf>
    <xf numFmtId="1" fontId="3" fillId="0" borderId="0" xfId="0" applyNumberFormat="1" applyFont="1" applyAlignment="1">
      <alignment horizontal="left"/>
    </xf>
    <xf numFmtId="0" fontId="9" fillId="0" borderId="0" xfId="0" applyFont="1"/>
    <xf numFmtId="164" fontId="3" fillId="0" borderId="0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6" fontId="2" fillId="0" borderId="0" xfId="1" applyNumberFormat="1" applyFont="1"/>
    <xf numFmtId="0" fontId="0" fillId="4" borderId="0" xfId="0" applyFill="1" applyAlignment="1">
      <alignment horizontal="center"/>
    </xf>
    <xf numFmtId="1" fontId="0" fillId="4" borderId="3" xfId="0" applyNumberFormat="1" applyFill="1" applyBorder="1" applyAlignment="1">
      <alignment horizontal="center"/>
    </xf>
    <xf numFmtId="165" fontId="3" fillId="4" borderId="0" xfId="0" applyNumberFormat="1" applyFont="1" applyFill="1" applyAlignment="1">
      <alignment horizontal="center"/>
    </xf>
    <xf numFmtId="165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0" xfId="0" applyFill="1"/>
    <xf numFmtId="1" fontId="0" fillId="4" borderId="0" xfId="0" applyNumberFormat="1" applyFill="1" applyBorder="1" applyAlignment="1">
      <alignment horizontal="center"/>
    </xf>
    <xf numFmtId="165" fontId="1" fillId="4" borderId="0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0" fontId="0" fillId="4" borderId="4" xfId="0" applyFill="1" applyBorder="1"/>
    <xf numFmtId="165" fontId="3" fillId="4" borderId="4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166" fontId="0" fillId="0" borderId="0" xfId="1" applyNumberFormat="1" applyFont="1"/>
    <xf numFmtId="0" fontId="3" fillId="3" borderId="0" xfId="0" applyFont="1" applyFill="1" applyBorder="1"/>
    <xf numFmtId="0" fontId="0" fillId="3" borderId="0" xfId="0" applyFill="1"/>
    <xf numFmtId="166" fontId="0" fillId="4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3"/>
  <sheetViews>
    <sheetView workbookViewId="0">
      <selection activeCell="G23" sqref="G23"/>
    </sheetView>
  </sheetViews>
  <sheetFormatPr defaultRowHeight="14.4" x14ac:dyDescent="0.3"/>
  <cols>
    <col min="1" max="1" width="11.88671875" style="44" customWidth="1"/>
    <col min="2" max="2" width="11.77734375" style="1" customWidth="1"/>
  </cols>
  <sheetData>
    <row r="1" spans="1:4" x14ac:dyDescent="0.3">
      <c r="A1" s="42" t="s">
        <v>52</v>
      </c>
      <c r="B1" s="45" t="s">
        <v>53</v>
      </c>
      <c r="C1" s="17" t="s">
        <v>25</v>
      </c>
      <c r="D1" s="17" t="s">
        <v>54</v>
      </c>
    </row>
    <row r="2" spans="1:4" x14ac:dyDescent="0.3">
      <c r="A2" s="43">
        <v>43651</v>
      </c>
      <c r="B2" s="1">
        <v>1</v>
      </c>
      <c r="D2" t="s">
        <v>55</v>
      </c>
    </row>
    <row r="3" spans="1:4" x14ac:dyDescent="0.3">
      <c r="A3" s="43">
        <v>43651</v>
      </c>
      <c r="B3" s="1">
        <f>1+B2</f>
        <v>2</v>
      </c>
      <c r="D3" t="s">
        <v>85</v>
      </c>
    </row>
    <row r="4" spans="1:4" x14ac:dyDescent="0.3">
      <c r="A4" s="43">
        <v>43651</v>
      </c>
      <c r="B4" s="1">
        <f t="shared" ref="B4:B15" si="0">1+B3</f>
        <v>3</v>
      </c>
    </row>
    <row r="5" spans="1:4" x14ac:dyDescent="0.3">
      <c r="A5" s="43">
        <v>43651</v>
      </c>
      <c r="B5" s="1">
        <f t="shared" si="0"/>
        <v>4</v>
      </c>
    </row>
    <row r="6" spans="1:4" x14ac:dyDescent="0.3">
      <c r="A6" s="43">
        <v>43651</v>
      </c>
      <c r="B6" s="1">
        <f t="shared" si="0"/>
        <v>5</v>
      </c>
    </row>
    <row r="7" spans="1:4" x14ac:dyDescent="0.3">
      <c r="A7" s="43">
        <v>43651</v>
      </c>
      <c r="B7" s="1">
        <f t="shared" si="0"/>
        <v>6</v>
      </c>
    </row>
    <row r="8" spans="1:4" x14ac:dyDescent="0.3">
      <c r="A8" s="43">
        <v>43651</v>
      </c>
      <c r="B8" s="1">
        <f t="shared" si="0"/>
        <v>7</v>
      </c>
    </row>
    <row r="9" spans="1:4" x14ac:dyDescent="0.3">
      <c r="A9" s="43">
        <v>43651</v>
      </c>
      <c r="B9" s="1">
        <f t="shared" si="0"/>
        <v>8</v>
      </c>
    </row>
    <row r="10" spans="1:4" x14ac:dyDescent="0.3">
      <c r="A10" s="43">
        <v>43651</v>
      </c>
      <c r="B10" s="1">
        <f t="shared" si="0"/>
        <v>9</v>
      </c>
    </row>
    <row r="11" spans="1:4" x14ac:dyDescent="0.3">
      <c r="A11" s="43">
        <v>43651</v>
      </c>
      <c r="B11" s="1">
        <f t="shared" si="0"/>
        <v>10</v>
      </c>
    </row>
    <row r="12" spans="1:4" x14ac:dyDescent="0.3">
      <c r="A12" s="43">
        <v>43651</v>
      </c>
      <c r="B12" s="1">
        <f t="shared" si="0"/>
        <v>11</v>
      </c>
    </row>
    <row r="13" spans="1:4" x14ac:dyDescent="0.3">
      <c r="A13" s="43">
        <v>43651</v>
      </c>
      <c r="B13" s="1">
        <f t="shared" si="0"/>
        <v>12</v>
      </c>
    </row>
    <row r="14" spans="1:4" x14ac:dyDescent="0.3">
      <c r="A14" s="43">
        <v>43651</v>
      </c>
      <c r="B14" s="1">
        <f t="shared" si="0"/>
        <v>13</v>
      </c>
    </row>
    <row r="15" spans="1:4" x14ac:dyDescent="0.3">
      <c r="A15" s="43">
        <v>43651</v>
      </c>
      <c r="B15" s="1">
        <f t="shared" si="0"/>
        <v>14</v>
      </c>
    </row>
    <row r="17" spans="1:3" x14ac:dyDescent="0.3">
      <c r="A17" s="43"/>
      <c r="B17" s="1">
        <v>1</v>
      </c>
      <c r="C17">
        <v>32</v>
      </c>
    </row>
    <row r="18" spans="1:3" x14ac:dyDescent="0.3">
      <c r="A18" s="43"/>
      <c r="B18" s="1">
        <f>1+B17</f>
        <v>2</v>
      </c>
      <c r="C18">
        <v>30</v>
      </c>
    </row>
    <row r="19" spans="1:3" x14ac:dyDescent="0.3">
      <c r="A19" s="43"/>
      <c r="B19" s="1">
        <f t="shared" ref="B19:B30" si="1">1+B18</f>
        <v>3</v>
      </c>
      <c r="C19">
        <v>56</v>
      </c>
    </row>
    <row r="20" spans="1:3" x14ac:dyDescent="0.3">
      <c r="A20" s="43"/>
      <c r="B20" s="1">
        <f t="shared" si="1"/>
        <v>4</v>
      </c>
      <c r="C20">
        <v>42</v>
      </c>
    </row>
    <row r="21" spans="1:3" x14ac:dyDescent="0.3">
      <c r="A21" s="43"/>
      <c r="B21" s="1">
        <f t="shared" si="1"/>
        <v>5</v>
      </c>
      <c r="C21">
        <v>31</v>
      </c>
    </row>
    <row r="22" spans="1:3" x14ac:dyDescent="0.3">
      <c r="A22" s="43"/>
      <c r="B22" s="1">
        <f t="shared" si="1"/>
        <v>6</v>
      </c>
      <c r="C22">
        <v>38</v>
      </c>
    </row>
    <row r="23" spans="1:3" x14ac:dyDescent="0.3">
      <c r="A23" s="43"/>
      <c r="B23" s="1">
        <f t="shared" si="1"/>
        <v>7</v>
      </c>
      <c r="C23">
        <v>54</v>
      </c>
    </row>
    <row r="24" spans="1:3" x14ac:dyDescent="0.3">
      <c r="A24" s="43"/>
      <c r="B24" s="1">
        <f t="shared" si="1"/>
        <v>8</v>
      </c>
      <c r="C24">
        <v>73</v>
      </c>
    </row>
    <row r="25" spans="1:3" x14ac:dyDescent="0.3">
      <c r="A25" s="43"/>
      <c r="B25" s="1">
        <f t="shared" si="1"/>
        <v>9</v>
      </c>
      <c r="C25">
        <v>52</v>
      </c>
    </row>
    <row r="26" spans="1:3" x14ac:dyDescent="0.3">
      <c r="A26" s="43"/>
      <c r="B26" s="1">
        <f t="shared" si="1"/>
        <v>10</v>
      </c>
      <c r="C26">
        <v>45</v>
      </c>
    </row>
    <row r="27" spans="1:3" x14ac:dyDescent="0.3">
      <c r="A27" s="43"/>
      <c r="B27" s="1">
        <f t="shared" si="1"/>
        <v>11</v>
      </c>
      <c r="C27">
        <v>36</v>
      </c>
    </row>
    <row r="28" spans="1:3" x14ac:dyDescent="0.3">
      <c r="A28" s="43"/>
      <c r="B28" s="1">
        <f t="shared" si="1"/>
        <v>12</v>
      </c>
      <c r="C28">
        <v>45</v>
      </c>
    </row>
    <row r="29" spans="1:3" x14ac:dyDescent="0.3">
      <c r="A29" s="43"/>
      <c r="B29" s="1">
        <f t="shared" si="1"/>
        <v>13</v>
      </c>
      <c r="C29">
        <v>28</v>
      </c>
    </row>
    <row r="30" spans="1:3" x14ac:dyDescent="0.3">
      <c r="A30" s="43"/>
      <c r="B30" s="1">
        <f t="shared" si="1"/>
        <v>14</v>
      </c>
      <c r="C30">
        <v>33</v>
      </c>
    </row>
    <row r="31" spans="1:3" x14ac:dyDescent="0.3">
      <c r="A31" s="43"/>
    </row>
    <row r="33" spans="1:3" x14ac:dyDescent="0.3">
      <c r="A33" s="44" t="s">
        <v>56</v>
      </c>
      <c r="C33">
        <v>56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45"/>
  <sheetViews>
    <sheetView workbookViewId="0">
      <selection activeCell="G27" sqref="G27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6.886718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117</v>
      </c>
      <c r="C2" s="4"/>
      <c r="D2" s="4"/>
      <c r="E2" s="5" t="s">
        <v>1</v>
      </c>
      <c r="F2" s="5" t="s">
        <v>117</v>
      </c>
      <c r="G2" s="41" t="s">
        <v>175</v>
      </c>
    </row>
    <row r="3" spans="1:13" x14ac:dyDescent="0.3">
      <c r="A3" s="2" t="s">
        <v>2</v>
      </c>
      <c r="B3" s="5">
        <v>35</v>
      </c>
      <c r="C3" s="6"/>
      <c r="D3" s="6"/>
    </row>
    <row r="4" spans="1:13" x14ac:dyDescent="0.3">
      <c r="A4" s="2" t="s">
        <v>3</v>
      </c>
      <c r="B4" s="5" t="s">
        <v>172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550.29699769053116</v>
      </c>
      <c r="H4" s="6" t="s">
        <v>5</v>
      </c>
      <c r="L4" s="8"/>
    </row>
    <row r="5" spans="1:13" ht="16.2" x14ac:dyDescent="0.3">
      <c r="A5" s="2" t="s">
        <v>6</v>
      </c>
      <c r="B5" s="5" t="s">
        <v>173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24*(((E24+E25)/2)*(B25-B24)+((E25+E26)/2)*(B26-B25)+((E26+E27)/2)*(B27-B26)+((E27+E28)/2)*(B28-B27)+((E28+E29)/2)*(B29-B28)+((E29+E30)/2)*(B30-B29))</f>
        <v>104.18119690003061</v>
      </c>
      <c r="H5" s="6" t="s">
        <v>8</v>
      </c>
      <c r="I5" s="9">
        <f>100*G5/G4</f>
        <v>18.931812700642549</v>
      </c>
      <c r="J5" s="59" t="s">
        <v>10</v>
      </c>
      <c r="L5" s="1"/>
    </row>
    <row r="6" spans="1:13" x14ac:dyDescent="0.3">
      <c r="A6" s="2" t="s">
        <v>9</v>
      </c>
      <c r="B6" s="10" t="s">
        <v>176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43653</v>
      </c>
      <c r="C7" s="14"/>
      <c r="D7" s="14"/>
      <c r="E7" s="12" t="s">
        <v>45</v>
      </c>
      <c r="F7" s="8"/>
      <c r="G7" s="7"/>
      <c r="H7" s="8"/>
      <c r="J7" s="7"/>
      <c r="K7" s="7"/>
    </row>
    <row r="8" spans="1:13" x14ac:dyDescent="0.3">
      <c r="A8" s="2" t="s">
        <v>12</v>
      </c>
      <c r="B8" s="10" t="s">
        <v>174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43653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118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118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6824</v>
      </c>
      <c r="E17" s="27">
        <f>24000*1.05*(D17-$D$34)*(328/$F$12)/(10*328*$F$11*AVERAGE($D$31:$D$33))</f>
        <v>0.56283746117703271</v>
      </c>
      <c r="F17" s="28"/>
      <c r="G17" s="29"/>
      <c r="H17" s="30"/>
      <c r="I17"/>
    </row>
    <row r="18" spans="1:10" x14ac:dyDescent="0.3">
      <c r="A18" s="1">
        <v>50</v>
      </c>
      <c r="B18" s="40">
        <v>6</v>
      </c>
      <c r="C18" s="40">
        <v>6</v>
      </c>
      <c r="D18" s="1">
        <v>9324</v>
      </c>
      <c r="E18" s="27">
        <f t="shared" ref="E18:E23" si="0">24000*1.05*(D18-$D$34)*(328/$F$12)/(10*328*$F$11*AVERAGE($D$31:$D$33))</f>
        <v>0.77188420801146773</v>
      </c>
      <c r="F18" s="31"/>
      <c r="G18" s="29"/>
      <c r="I18"/>
    </row>
    <row r="19" spans="1:10" x14ac:dyDescent="0.3">
      <c r="A19" s="1">
        <v>25</v>
      </c>
      <c r="B19" s="40">
        <v>12</v>
      </c>
      <c r="C19" s="40">
        <v>12</v>
      </c>
      <c r="D19" s="1">
        <v>6646</v>
      </c>
      <c r="E19" s="27">
        <f t="shared" si="0"/>
        <v>0.54795333280242098</v>
      </c>
      <c r="F19" s="31"/>
      <c r="G19" s="29"/>
      <c r="I19"/>
    </row>
    <row r="20" spans="1:10" x14ac:dyDescent="0.3">
      <c r="A20" s="1">
        <v>15</v>
      </c>
      <c r="B20" s="40">
        <v>17</v>
      </c>
      <c r="C20" s="40">
        <v>17</v>
      </c>
      <c r="D20" s="1">
        <v>10285</v>
      </c>
      <c r="E20" s="27">
        <f t="shared" si="0"/>
        <v>0.85224177749462449</v>
      </c>
      <c r="F20" s="28"/>
      <c r="G20" s="29"/>
      <c r="I20"/>
    </row>
    <row r="21" spans="1:10" x14ac:dyDescent="0.3">
      <c r="A21" s="1">
        <v>5</v>
      </c>
      <c r="B21" s="40">
        <v>26</v>
      </c>
      <c r="C21" s="40">
        <v>26</v>
      </c>
      <c r="D21" s="1">
        <v>7813</v>
      </c>
      <c r="E21" s="27">
        <f t="shared" si="0"/>
        <v>0.64553635422473521</v>
      </c>
      <c r="F21" s="28"/>
      <c r="G21" s="29"/>
      <c r="I21"/>
    </row>
    <row r="22" spans="1:10" x14ac:dyDescent="0.3">
      <c r="A22" s="1">
        <v>1</v>
      </c>
      <c r="B22" s="40">
        <v>40</v>
      </c>
      <c r="C22" s="40">
        <v>40</v>
      </c>
      <c r="D22" s="1">
        <v>238</v>
      </c>
      <c r="E22" s="27">
        <f t="shared" si="0"/>
        <v>1.2124711316397229E-2</v>
      </c>
      <c r="F22" s="28"/>
      <c r="G22" s="29"/>
      <c r="I22"/>
    </row>
    <row r="23" spans="1:10" x14ac:dyDescent="0.3">
      <c r="A23" s="1">
        <v>0.1</v>
      </c>
      <c r="B23" s="40">
        <v>60</v>
      </c>
      <c r="C23" s="40">
        <v>60</v>
      </c>
      <c r="D23" s="47">
        <v>93</v>
      </c>
      <c r="E23" s="27">
        <f t="shared" si="0"/>
        <v>0</v>
      </c>
      <c r="F23" s="28"/>
      <c r="G23" s="29"/>
      <c r="I23"/>
    </row>
    <row r="24" spans="1:10" x14ac:dyDescent="0.3">
      <c r="A24" s="1" t="s">
        <v>33</v>
      </c>
      <c r="B24" s="39">
        <v>0</v>
      </c>
      <c r="C24" s="39">
        <v>0</v>
      </c>
      <c r="D24" s="1">
        <v>2261</v>
      </c>
      <c r="E24" s="27">
        <f>24000*1.05*(D24-$D$35)*(328/$F$13)/(4*328*$F$11*AVERAGE($D$31:$D$33))</f>
        <v>0.20372889099390987</v>
      </c>
      <c r="F24" s="28"/>
      <c r="G24" s="29"/>
      <c r="I24"/>
    </row>
    <row r="25" spans="1:10" x14ac:dyDescent="0.3">
      <c r="A25" s="1" t="s">
        <v>34</v>
      </c>
      <c r="B25" s="40">
        <v>6</v>
      </c>
      <c r="C25" s="40">
        <v>6</v>
      </c>
      <c r="D25" s="1">
        <v>2110</v>
      </c>
      <c r="E25" s="27">
        <f t="shared" ref="E25:E29" si="1">24000*1.05*(D25-$D$35)*(328/$F$13)/(4*328*$F$11*AVERAGE($D$31:$D$33))</f>
        <v>0.18988412837461177</v>
      </c>
      <c r="F25" s="31"/>
      <c r="G25" s="29"/>
      <c r="I25"/>
    </row>
    <row r="26" spans="1:10" x14ac:dyDescent="0.3">
      <c r="A26" s="1" t="s">
        <v>35</v>
      </c>
      <c r="B26" s="40">
        <v>12</v>
      </c>
      <c r="C26" s="40">
        <v>12</v>
      </c>
      <c r="D26" s="1">
        <v>1545</v>
      </c>
      <c r="E26" s="27">
        <f t="shared" si="1"/>
        <v>0.13808087751432416</v>
      </c>
      <c r="F26" s="31"/>
      <c r="G26" s="29"/>
      <c r="I26"/>
    </row>
    <row r="27" spans="1:10" x14ac:dyDescent="0.3">
      <c r="A27" s="1" t="s">
        <v>36</v>
      </c>
      <c r="B27" s="40">
        <v>17</v>
      </c>
      <c r="C27" s="40">
        <v>17</v>
      </c>
      <c r="D27" s="1">
        <v>1528</v>
      </c>
      <c r="E27" s="27">
        <f>24000*1.05*(D27-$D$35)*(328/$F$13)/(4*328*$F$11*AVERAGE($D$31:$D$33))</f>
        <v>0.13652219563003232</v>
      </c>
      <c r="F27" s="28"/>
      <c r="G27" s="29"/>
      <c r="I27"/>
    </row>
    <row r="28" spans="1:10" x14ac:dyDescent="0.3">
      <c r="A28" s="1" t="s">
        <v>37</v>
      </c>
      <c r="B28" s="40">
        <v>26</v>
      </c>
      <c r="C28" s="40">
        <v>26</v>
      </c>
      <c r="D28" s="1">
        <v>742</v>
      </c>
      <c r="E28" s="27">
        <f t="shared" si="1"/>
        <v>6.4456080273950778E-2</v>
      </c>
      <c r="F28" s="28"/>
      <c r="G28" s="29"/>
      <c r="I28"/>
    </row>
    <row r="29" spans="1:10" x14ac:dyDescent="0.3">
      <c r="A29" s="1" t="s">
        <v>38</v>
      </c>
      <c r="B29" s="40">
        <v>40</v>
      </c>
      <c r="C29" s="40">
        <v>40</v>
      </c>
      <c r="D29" s="47">
        <v>125</v>
      </c>
      <c r="E29" s="27">
        <f t="shared" si="1"/>
        <v>7.8850965911234239E-3</v>
      </c>
      <c r="F29" s="28"/>
      <c r="G29" s="29"/>
      <c r="I29"/>
    </row>
    <row r="30" spans="1:10" s="35" customFormat="1" ht="15" thickBot="1" x14ac:dyDescent="0.35">
      <c r="A30" s="32" t="s">
        <v>39</v>
      </c>
      <c r="B30" s="40">
        <v>60</v>
      </c>
      <c r="C30" s="40">
        <v>60</v>
      </c>
      <c r="D30" s="33">
        <v>39</v>
      </c>
      <c r="E30" s="27">
        <f>24000*1.05*(D30-$D$35)*(328/$F$13)/(4*328*$F$11*AVERAGE($D$31:$D$33))</f>
        <v>0</v>
      </c>
      <c r="F30" s="49"/>
      <c r="G30" s="34"/>
    </row>
    <row r="31" spans="1:10" x14ac:dyDescent="0.3">
      <c r="A31" s="1" t="s">
        <v>40</v>
      </c>
      <c r="B31" s="1"/>
      <c r="C31" s="1"/>
      <c r="D31" s="1">
        <v>12688</v>
      </c>
      <c r="J31" s="36"/>
    </row>
    <row r="32" spans="1:10" x14ac:dyDescent="0.3">
      <c r="A32" s="1" t="s">
        <v>40</v>
      </c>
      <c r="B32" s="1"/>
      <c r="C32" s="1"/>
      <c r="D32" s="1">
        <v>12426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93</v>
      </c>
    </row>
    <row r="35" spans="1:9" x14ac:dyDescent="0.3">
      <c r="A35" s="1" t="s">
        <v>42</v>
      </c>
      <c r="D35" s="50">
        <v>39</v>
      </c>
      <c r="I35"/>
    </row>
    <row r="36" spans="1:9" x14ac:dyDescent="0.3">
      <c r="A36" s="1"/>
    </row>
    <row r="37" spans="1:9" x14ac:dyDescent="0.3">
      <c r="A37" s="1"/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M45"/>
  <sheetViews>
    <sheetView topLeftCell="A2" workbookViewId="0">
      <selection activeCell="E24" sqref="E24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77734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105</v>
      </c>
      <c r="C2" s="4"/>
      <c r="D2" s="4"/>
      <c r="E2" s="5" t="s">
        <v>1</v>
      </c>
      <c r="F2" s="5" t="s">
        <v>105</v>
      </c>
      <c r="G2" s="41" t="s">
        <v>189</v>
      </c>
    </row>
    <row r="3" spans="1:13" x14ac:dyDescent="0.3">
      <c r="A3" s="2" t="s">
        <v>2</v>
      </c>
      <c r="B3" s="5">
        <v>41</v>
      </c>
      <c r="C3" s="6"/>
      <c r="D3" s="6"/>
    </row>
    <row r="4" spans="1:13" x14ac:dyDescent="0.3">
      <c r="A4" s="2" t="s">
        <v>3</v>
      </c>
      <c r="B4" s="5" t="s">
        <v>185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1221.4128091312618</v>
      </c>
      <c r="H4" s="6" t="s">
        <v>5</v>
      </c>
      <c r="L4" s="8"/>
    </row>
    <row r="5" spans="1:13" ht="16.2" x14ac:dyDescent="0.3">
      <c r="A5" s="2" t="s">
        <v>6</v>
      </c>
      <c r="B5" s="5" t="s">
        <v>186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24*(((E24+E25)/2)*(B25-B24)+((E25+E26)/2)*(B26-B25)+((E26+E27)/2)*(B27-B26)+((E27+E28)/2)*(B28-B27)+((E28+E29)/2)*(B29-B28)+((E29+E30)/2)*(B30-B29))</f>
        <v>340.56669892867876</v>
      </c>
      <c r="H5" s="6" t="s">
        <v>8</v>
      </c>
      <c r="I5" s="9">
        <f>100*G5/G4</f>
        <v>27.883013538306439</v>
      </c>
      <c r="J5" s="59" t="s">
        <v>10</v>
      </c>
      <c r="L5" s="1"/>
    </row>
    <row r="6" spans="1:13" x14ac:dyDescent="0.3">
      <c r="A6" s="2" t="s">
        <v>9</v>
      </c>
      <c r="B6" s="10" t="s">
        <v>188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43655</v>
      </c>
      <c r="C7" s="14"/>
      <c r="D7" s="14"/>
      <c r="E7" s="12" t="s">
        <v>45</v>
      </c>
      <c r="F7" s="8"/>
      <c r="G7" s="7"/>
      <c r="H7" s="8"/>
      <c r="J7" s="7"/>
      <c r="K7" s="7"/>
    </row>
    <row r="8" spans="1:13" x14ac:dyDescent="0.3">
      <c r="A8" s="2" t="s">
        <v>12</v>
      </c>
      <c r="B8" s="10" t="s">
        <v>187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43655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89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89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13943</v>
      </c>
      <c r="E17" s="27">
        <f>24000*1.05*(D17-$D$34)*(328/$F$12)/(4*328*$F$11*AVERAGE($D$31:$D$33))</f>
        <v>2.1837349397590362</v>
      </c>
      <c r="F17" s="28"/>
      <c r="G17" s="29"/>
      <c r="H17" s="30"/>
      <c r="I17"/>
    </row>
    <row r="18" spans="1:10" x14ac:dyDescent="0.3">
      <c r="A18" s="1">
        <v>50</v>
      </c>
      <c r="B18" s="40">
        <v>4</v>
      </c>
      <c r="C18" s="40">
        <v>4</v>
      </c>
      <c r="D18" s="1">
        <v>14637</v>
      </c>
      <c r="E18" s="27">
        <f t="shared" ref="E18:E23" si="0">24000*1.05*(D18-$D$34)*(328/$F$12)/(4*328*$F$11*AVERAGE($D$31:$D$33))</f>
        <v>2.2937539632213064</v>
      </c>
      <c r="F18" s="31"/>
      <c r="G18" s="29"/>
      <c r="I18"/>
    </row>
    <row r="19" spans="1:10" x14ac:dyDescent="0.3">
      <c r="A19" s="1">
        <v>25</v>
      </c>
      <c r="B19" s="40">
        <v>8</v>
      </c>
      <c r="C19" s="40">
        <v>8</v>
      </c>
      <c r="D19" s="1">
        <v>10322</v>
      </c>
      <c r="E19" s="27">
        <f t="shared" si="0"/>
        <v>1.6097019657577678</v>
      </c>
      <c r="F19" s="31"/>
      <c r="G19" s="29"/>
      <c r="I19"/>
    </row>
    <row r="20" spans="1:10" x14ac:dyDescent="0.3">
      <c r="A20" s="1">
        <v>15</v>
      </c>
      <c r="B20" s="40">
        <v>11</v>
      </c>
      <c r="C20" s="40">
        <v>11</v>
      </c>
      <c r="D20" s="1">
        <v>15941</v>
      </c>
      <c r="E20" s="27">
        <f t="shared" si="0"/>
        <v>2.5004755865567532</v>
      </c>
      <c r="F20" s="28"/>
      <c r="G20" s="29"/>
      <c r="I20"/>
    </row>
    <row r="21" spans="1:10" x14ac:dyDescent="0.3">
      <c r="A21" s="1">
        <v>5</v>
      </c>
      <c r="B21" s="40">
        <v>17</v>
      </c>
      <c r="C21" s="40">
        <v>17</v>
      </c>
      <c r="D21" s="1">
        <v>14032</v>
      </c>
      <c r="E21" s="27">
        <f t="shared" si="0"/>
        <v>2.197844007609385</v>
      </c>
      <c r="F21" s="28"/>
      <c r="G21" s="29"/>
      <c r="I21"/>
    </row>
    <row r="22" spans="1:10" x14ac:dyDescent="0.3">
      <c r="A22" s="1">
        <v>1</v>
      </c>
      <c r="B22" s="40">
        <v>26</v>
      </c>
      <c r="C22" s="40">
        <v>26</v>
      </c>
      <c r="D22" s="1">
        <v>2351</v>
      </c>
      <c r="E22" s="27">
        <f t="shared" si="0"/>
        <v>0.34606848446417249</v>
      </c>
      <c r="F22" s="28"/>
      <c r="G22" s="29"/>
      <c r="I22"/>
    </row>
    <row r="23" spans="1:10" x14ac:dyDescent="0.3">
      <c r="A23" s="1">
        <v>0.1</v>
      </c>
      <c r="B23" s="40">
        <v>40</v>
      </c>
      <c r="C23" s="40">
        <v>40</v>
      </c>
      <c r="D23" s="47">
        <v>168</v>
      </c>
      <c r="E23" s="27">
        <f t="shared" si="0"/>
        <v>0</v>
      </c>
      <c r="F23" s="28"/>
      <c r="G23" s="29"/>
      <c r="I23"/>
    </row>
    <row r="24" spans="1:10" x14ac:dyDescent="0.3">
      <c r="A24" s="1" t="s">
        <v>33</v>
      </c>
      <c r="B24" s="39">
        <v>0</v>
      </c>
      <c r="C24" s="39">
        <v>0</v>
      </c>
      <c r="D24" s="1">
        <v>871</v>
      </c>
      <c r="E24" s="27">
        <f>24000*1.05*(D24-$D$35)*(328/$F$13)/(4*328*$F$11*AVERAGE($D$31:$D$33))</f>
        <v>1.5713824828399472E-2</v>
      </c>
      <c r="F24" s="28"/>
      <c r="G24" s="29"/>
      <c r="I24"/>
    </row>
    <row r="25" spans="1:10" x14ac:dyDescent="0.3">
      <c r="A25" s="1" t="s">
        <v>34</v>
      </c>
      <c r="B25" s="40">
        <v>4</v>
      </c>
      <c r="C25" s="40">
        <v>4</v>
      </c>
      <c r="D25" s="1">
        <v>5374</v>
      </c>
      <c r="E25" s="27">
        <f t="shared" ref="E25:E30" si="1">24000*1.05*(D25-$D$35)*(328/$F$13)/(4*328*$F$11*AVERAGE($D$31:$D$33))</f>
        <v>0.32880830802434113</v>
      </c>
      <c r="F25" s="31"/>
      <c r="G25" s="29"/>
      <c r="I25"/>
    </row>
    <row r="26" spans="1:10" x14ac:dyDescent="0.3">
      <c r="A26" s="1" t="s">
        <v>35</v>
      </c>
      <c r="B26" s="40">
        <v>8</v>
      </c>
      <c r="C26" s="40">
        <v>8</v>
      </c>
      <c r="D26" s="1">
        <v>4664</v>
      </c>
      <c r="E26" s="27">
        <f t="shared" si="1"/>
        <v>0.27944186719175873</v>
      </c>
      <c r="F26" s="31"/>
      <c r="G26" s="29"/>
      <c r="I26"/>
    </row>
    <row r="27" spans="1:10" x14ac:dyDescent="0.3">
      <c r="A27" s="1" t="s">
        <v>36</v>
      </c>
      <c r="B27" s="40">
        <v>11</v>
      </c>
      <c r="C27" s="40">
        <v>11</v>
      </c>
      <c r="D27" s="1">
        <v>8028</v>
      </c>
      <c r="E27" s="27">
        <f t="shared" si="1"/>
        <v>0.51334145446050128</v>
      </c>
      <c r="F27" s="28"/>
      <c r="G27" s="29"/>
      <c r="I27"/>
    </row>
    <row r="28" spans="1:10" x14ac:dyDescent="0.3">
      <c r="A28" s="1" t="s">
        <v>37</v>
      </c>
      <c r="B28" s="40">
        <v>17</v>
      </c>
      <c r="C28" s="40">
        <v>17</v>
      </c>
      <c r="D28" s="1">
        <v>16508</v>
      </c>
      <c r="E28" s="27">
        <f t="shared" si="1"/>
        <v>1.1029575365172604</v>
      </c>
      <c r="F28" s="28"/>
      <c r="G28" s="29"/>
      <c r="I28"/>
    </row>
    <row r="29" spans="1:10" x14ac:dyDescent="0.3">
      <c r="A29" s="1" t="s">
        <v>38</v>
      </c>
      <c r="B29" s="40">
        <v>26</v>
      </c>
      <c r="C29" s="40">
        <v>26</v>
      </c>
      <c r="D29" s="47">
        <v>2250</v>
      </c>
      <c r="E29" s="27">
        <f t="shared" si="1"/>
        <v>0.11159596836097854</v>
      </c>
      <c r="F29" s="28"/>
      <c r="G29" s="29"/>
      <c r="I29"/>
    </row>
    <row r="30" spans="1:10" s="35" customFormat="1" ht="15" thickBot="1" x14ac:dyDescent="0.35">
      <c r="A30" s="32" t="s">
        <v>39</v>
      </c>
      <c r="B30" s="40">
        <v>40</v>
      </c>
      <c r="C30" s="40">
        <v>40</v>
      </c>
      <c r="D30" s="33">
        <v>645</v>
      </c>
      <c r="E30" s="27">
        <f t="shared" si="1"/>
        <v>0</v>
      </c>
      <c r="F30" s="49"/>
      <c r="G30" s="34"/>
    </row>
    <row r="31" spans="1:10" x14ac:dyDescent="0.3">
      <c r="A31" s="1" t="s">
        <v>40</v>
      </c>
      <c r="B31" s="1"/>
      <c r="C31" s="1"/>
      <c r="D31" s="1">
        <v>16266</v>
      </c>
      <c r="J31" s="36"/>
    </row>
    <row r="32" spans="1:10" x14ac:dyDescent="0.3">
      <c r="A32" s="1" t="s">
        <v>40</v>
      </c>
      <c r="B32" s="1"/>
      <c r="C32" s="1"/>
      <c r="D32" s="1">
        <v>16851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168</v>
      </c>
    </row>
    <row r="35" spans="1:9" x14ac:dyDescent="0.3">
      <c r="A35" s="1" t="s">
        <v>42</v>
      </c>
      <c r="D35" s="50">
        <v>645</v>
      </c>
      <c r="I35"/>
    </row>
    <row r="36" spans="1:9" x14ac:dyDescent="0.3">
      <c r="A36" s="1"/>
    </row>
    <row r="37" spans="1:9" x14ac:dyDescent="0.3">
      <c r="A37" s="1"/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M45"/>
  <sheetViews>
    <sheetView workbookViewId="0">
      <selection activeCell="E17" sqref="E17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8.3320312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107</v>
      </c>
      <c r="C2" s="4"/>
      <c r="D2" s="4"/>
      <c r="E2" s="5" t="s">
        <v>1</v>
      </c>
      <c r="F2" s="5" t="s">
        <v>107</v>
      </c>
      <c r="G2" s="41" t="s">
        <v>189</v>
      </c>
    </row>
    <row r="3" spans="1:13" x14ac:dyDescent="0.3">
      <c r="A3" s="2" t="s">
        <v>2</v>
      </c>
      <c r="B3" s="5">
        <v>43</v>
      </c>
      <c r="C3" s="6"/>
      <c r="D3" s="6"/>
    </row>
    <row r="4" spans="1:13" x14ac:dyDescent="0.3">
      <c r="A4" s="2" t="s">
        <v>3</v>
      </c>
      <c r="B4" s="5" t="s">
        <v>190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1255.2834994645073</v>
      </c>
      <c r="H4" s="6" t="s">
        <v>5</v>
      </c>
      <c r="L4" s="8"/>
    </row>
    <row r="5" spans="1:13" ht="16.2" x14ac:dyDescent="0.3">
      <c r="A5" s="2" t="s">
        <v>6</v>
      </c>
      <c r="B5" s="5" t="s">
        <v>191</v>
      </c>
      <c r="C5" s="6"/>
      <c r="D5" s="6"/>
      <c r="E5" s="7" t="s">
        <v>7</v>
      </c>
      <c r="F5" s="8"/>
      <c r="G5" s="9"/>
      <c r="H5" s="6"/>
      <c r="L5" s="1"/>
    </row>
    <row r="6" spans="1:13" x14ac:dyDescent="0.3">
      <c r="A6" s="2" t="s">
        <v>9</v>
      </c>
      <c r="B6" s="10" t="s">
        <v>192</v>
      </c>
      <c r="C6" s="11"/>
      <c r="D6" s="11"/>
      <c r="E6" s="12"/>
      <c r="F6" s="8"/>
      <c r="G6" s="9"/>
      <c r="H6" s="6"/>
      <c r="K6" s="7"/>
      <c r="L6" s="1"/>
    </row>
    <row r="7" spans="1:13" x14ac:dyDescent="0.3">
      <c r="A7" s="2" t="s">
        <v>11</v>
      </c>
      <c r="B7" s="13">
        <v>43655</v>
      </c>
      <c r="C7" s="13"/>
      <c r="D7" s="14"/>
      <c r="E7" s="12" t="s">
        <v>45</v>
      </c>
      <c r="F7" s="8"/>
      <c r="G7" s="7"/>
      <c r="H7" s="8"/>
      <c r="J7" s="7"/>
      <c r="K7" s="7"/>
    </row>
    <row r="8" spans="1:13" x14ac:dyDescent="0.3">
      <c r="A8" s="2" t="s">
        <v>12</v>
      </c>
      <c r="B8" s="10" t="s">
        <v>66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43655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249</v>
      </c>
      <c r="C12" s="21"/>
      <c r="D12" s="21"/>
      <c r="E12" s="7" t="s">
        <v>18</v>
      </c>
      <c r="F12" s="16" t="s">
        <v>113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249</v>
      </c>
      <c r="C13" s="21"/>
      <c r="D13" s="21"/>
      <c r="E13" s="7" t="s">
        <v>21</v>
      </c>
      <c r="F13" s="16" t="s">
        <v>60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34977</v>
      </c>
      <c r="E17" s="27">
        <f>24000*1.05*(D17-$D$34)*(328/$F$12)/(4*328*$F$11*AVERAGE($D$31:$D$33))</f>
        <v>1.9545268400041211</v>
      </c>
      <c r="F17" s="28"/>
      <c r="G17" s="29"/>
      <c r="H17" s="30"/>
      <c r="I17"/>
    </row>
    <row r="18" spans="1:10" x14ac:dyDescent="0.3">
      <c r="A18" s="1">
        <v>50</v>
      </c>
      <c r="B18" s="40">
        <v>3</v>
      </c>
      <c r="C18" s="40">
        <v>3</v>
      </c>
      <c r="D18" s="1">
        <v>40864</v>
      </c>
      <c r="E18" s="27">
        <f t="shared" ref="E18:E23" si="0">24000*1.05*(D18-$D$34)*(328/$F$12)/(4*328*$F$11*AVERAGE($D$31:$D$33))</f>
        <v>2.2890122907920358</v>
      </c>
      <c r="F18" s="31"/>
      <c r="G18" s="29"/>
      <c r="I18"/>
    </row>
    <row r="19" spans="1:10" x14ac:dyDescent="0.3">
      <c r="A19" s="1">
        <v>25</v>
      </c>
      <c r="B19" s="40">
        <v>7</v>
      </c>
      <c r="C19" s="40">
        <v>7</v>
      </c>
      <c r="D19" s="1">
        <v>51252</v>
      </c>
      <c r="E19" s="27">
        <f t="shared" si="0"/>
        <v>2.8792339423607221</v>
      </c>
      <c r="F19" s="31"/>
      <c r="G19" s="29"/>
      <c r="I19"/>
    </row>
    <row r="20" spans="1:10" x14ac:dyDescent="0.3">
      <c r="A20" s="1">
        <v>15</v>
      </c>
      <c r="B20" s="40">
        <v>9</v>
      </c>
      <c r="C20" s="40">
        <v>9</v>
      </c>
      <c r="D20" s="1">
        <v>57179</v>
      </c>
      <c r="E20" s="27">
        <f t="shared" si="0"/>
        <v>3.2159920987765482</v>
      </c>
      <c r="F20" s="28"/>
      <c r="G20" s="29"/>
      <c r="I20"/>
    </row>
    <row r="21" spans="1:10" x14ac:dyDescent="0.3">
      <c r="A21" s="1">
        <v>5</v>
      </c>
      <c r="B21" s="40">
        <v>15</v>
      </c>
      <c r="C21" s="40">
        <v>15</v>
      </c>
      <c r="D21" s="1">
        <v>47153</v>
      </c>
      <c r="E21" s="27">
        <f t="shared" si="0"/>
        <v>2.6463384331404636</v>
      </c>
      <c r="F21" s="28"/>
      <c r="G21" s="29"/>
      <c r="I21"/>
    </row>
    <row r="22" spans="1:10" x14ac:dyDescent="0.3">
      <c r="A22" s="1">
        <v>1</v>
      </c>
      <c r="B22" s="40">
        <v>22</v>
      </c>
      <c r="C22" s="40">
        <v>22</v>
      </c>
      <c r="D22" s="1">
        <v>5500</v>
      </c>
      <c r="E22" s="27">
        <f t="shared" si="0"/>
        <v>0.27971324515524093</v>
      </c>
      <c r="F22" s="28"/>
      <c r="G22" s="29"/>
      <c r="I22"/>
    </row>
    <row r="23" spans="1:10" x14ac:dyDescent="0.3">
      <c r="A23" s="1">
        <v>0.1</v>
      </c>
      <c r="B23" s="40">
        <v>34</v>
      </c>
      <c r="C23" s="40">
        <v>34</v>
      </c>
      <c r="D23" s="47">
        <v>577</v>
      </c>
      <c r="E23" s="27">
        <f t="shared" si="0"/>
        <v>0</v>
      </c>
      <c r="F23" s="28"/>
      <c r="G23" s="29"/>
      <c r="I23"/>
    </row>
    <row r="24" spans="1:10" x14ac:dyDescent="0.3">
      <c r="A24" s="1" t="s">
        <v>33</v>
      </c>
      <c r="B24" s="39">
        <v>0</v>
      </c>
      <c r="C24" s="39">
        <v>0</v>
      </c>
      <c r="D24" s="1"/>
      <c r="E24" s="27"/>
      <c r="F24" s="28"/>
      <c r="G24" s="29"/>
      <c r="I24"/>
    </row>
    <row r="25" spans="1:10" x14ac:dyDescent="0.3">
      <c r="A25" s="1" t="s">
        <v>34</v>
      </c>
      <c r="B25" s="40">
        <v>3</v>
      </c>
      <c r="C25" s="40">
        <v>3</v>
      </c>
      <c r="D25" s="1"/>
      <c r="E25" s="27"/>
      <c r="F25" s="31"/>
      <c r="G25" s="29"/>
      <c r="I25"/>
    </row>
    <row r="26" spans="1:10" x14ac:dyDescent="0.3">
      <c r="A26" s="1" t="s">
        <v>35</v>
      </c>
      <c r="B26" s="40">
        <v>7</v>
      </c>
      <c r="C26" s="40">
        <v>7</v>
      </c>
      <c r="D26" s="1"/>
      <c r="E26" s="27"/>
      <c r="F26" s="31"/>
      <c r="G26" s="29"/>
      <c r="I26"/>
    </row>
    <row r="27" spans="1:10" x14ac:dyDescent="0.3">
      <c r="A27" s="1" t="s">
        <v>36</v>
      </c>
      <c r="B27" s="40">
        <v>9</v>
      </c>
      <c r="C27" s="40">
        <v>9</v>
      </c>
      <c r="D27" s="1"/>
      <c r="E27" s="27"/>
      <c r="F27" s="28"/>
      <c r="G27" s="29"/>
      <c r="I27"/>
    </row>
    <row r="28" spans="1:10" x14ac:dyDescent="0.3">
      <c r="A28" s="1" t="s">
        <v>37</v>
      </c>
      <c r="B28" s="40">
        <v>15</v>
      </c>
      <c r="C28" s="40">
        <v>15</v>
      </c>
      <c r="D28" s="1"/>
      <c r="E28" s="27"/>
      <c r="F28" s="28"/>
      <c r="G28" s="29"/>
      <c r="I28"/>
    </row>
    <row r="29" spans="1:10" x14ac:dyDescent="0.3">
      <c r="A29" s="1" t="s">
        <v>38</v>
      </c>
      <c r="B29" s="40">
        <v>22</v>
      </c>
      <c r="C29" s="40">
        <v>22</v>
      </c>
      <c r="D29" s="47"/>
      <c r="E29" s="27"/>
      <c r="F29" s="28"/>
      <c r="G29" s="29"/>
      <c r="I29"/>
    </row>
    <row r="30" spans="1:10" s="35" customFormat="1" ht="15" thickBot="1" x14ac:dyDescent="0.35">
      <c r="A30" s="32" t="s">
        <v>39</v>
      </c>
      <c r="B30" s="40">
        <v>34</v>
      </c>
      <c r="C30" s="40">
        <v>34</v>
      </c>
      <c r="D30" s="33"/>
      <c r="E30" s="48"/>
      <c r="F30" s="49"/>
      <c r="G30" s="34"/>
    </row>
    <row r="31" spans="1:10" x14ac:dyDescent="0.3">
      <c r="A31" s="1" t="s">
        <v>40</v>
      </c>
      <c r="B31" s="1"/>
      <c r="C31" s="1"/>
      <c r="D31" s="1">
        <v>13967</v>
      </c>
      <c r="J31" s="36"/>
    </row>
    <row r="32" spans="1:10" x14ac:dyDescent="0.3">
      <c r="A32" s="1" t="s">
        <v>40</v>
      </c>
      <c r="B32" s="1"/>
      <c r="C32" s="1"/>
      <c r="D32" s="1">
        <v>14204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577</v>
      </c>
    </row>
    <row r="35" spans="1:9" x14ac:dyDescent="0.3">
      <c r="A35" s="1" t="s">
        <v>42</v>
      </c>
      <c r="D35" s="50"/>
      <c r="I35"/>
    </row>
    <row r="36" spans="1:9" x14ac:dyDescent="0.3">
      <c r="A36" s="1"/>
    </row>
    <row r="37" spans="1:9" x14ac:dyDescent="0.3">
      <c r="A37" s="1"/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M45"/>
  <sheetViews>
    <sheetView workbookViewId="0">
      <selection activeCell="E17" sqref="E17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7.109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105</v>
      </c>
      <c r="C2" s="4"/>
      <c r="D2" s="4"/>
      <c r="E2" s="5" t="s">
        <v>1</v>
      </c>
      <c r="F2" s="5" t="s">
        <v>105</v>
      </c>
      <c r="G2" s="41" t="s">
        <v>106</v>
      </c>
    </row>
    <row r="3" spans="1:13" x14ac:dyDescent="0.3">
      <c r="A3" s="2" t="s">
        <v>2</v>
      </c>
      <c r="B3" s="5">
        <v>46</v>
      </c>
      <c r="C3" s="6"/>
      <c r="D3" s="6"/>
    </row>
    <row r="4" spans="1:13" x14ac:dyDescent="0.3">
      <c r="A4" s="2" t="s">
        <v>3</v>
      </c>
      <c r="B4" s="5" t="s">
        <v>193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493.31267200773425</v>
      </c>
      <c r="H4" s="6" t="s">
        <v>5</v>
      </c>
      <c r="L4" s="8"/>
    </row>
    <row r="5" spans="1:13" ht="16.2" x14ac:dyDescent="0.3">
      <c r="A5" s="2" t="s">
        <v>6</v>
      </c>
      <c r="B5" s="5" t="s">
        <v>194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24*(((E24+E25)/2)*(B25-B24)+((E25+E26)/2)*(B26-B25)+((E26+E27)/2)*(B27-B26)+((E27+E28)/2)*(B28-B27)+((E28+E29)/2)*(B29-B28)+((E29+E30)/2)*(B30-B29))</f>
        <v>76.475877982230259</v>
      </c>
      <c r="H5" s="6" t="s">
        <v>8</v>
      </c>
      <c r="I5" s="9">
        <f>100*G5/G4</f>
        <v>15.502516420464312</v>
      </c>
      <c r="J5" s="59" t="s">
        <v>10</v>
      </c>
      <c r="L5" s="1"/>
    </row>
    <row r="6" spans="1:13" x14ac:dyDescent="0.3">
      <c r="A6" s="2" t="s">
        <v>9</v>
      </c>
      <c r="B6" s="10" t="s">
        <v>196</v>
      </c>
      <c r="C6" s="11"/>
      <c r="D6" s="11"/>
      <c r="E6" s="12"/>
      <c r="F6" s="8"/>
      <c r="G6" s="9">
        <f>24*(((E31+E32)/2)*(B25-B24)+((E32+E33)/2)*(B26-B25)+((E33+E34)/2)*(B27-B26)+((E34+E35)/2)*(B28-B27)+((E35+E36)/2)*(B29-B28)+((E36+E37)/2)*(B30-B29))</f>
        <v>190.44306745215425</v>
      </c>
      <c r="H6" s="6" t="s">
        <v>112</v>
      </c>
      <c r="I6" s="9">
        <f>100*G6/G4</f>
        <v>38.60494129961625</v>
      </c>
      <c r="J6" s="59" t="s">
        <v>10</v>
      </c>
      <c r="K6" s="7"/>
      <c r="L6" s="1"/>
    </row>
    <row r="7" spans="1:13" x14ac:dyDescent="0.3">
      <c r="A7" s="2" t="s">
        <v>11</v>
      </c>
      <c r="B7" s="13">
        <v>43655</v>
      </c>
      <c r="C7" s="14"/>
      <c r="D7" s="14"/>
      <c r="E7" s="12" t="s">
        <v>45</v>
      </c>
      <c r="F7" s="8" t="s">
        <v>133</v>
      </c>
      <c r="G7" s="7"/>
      <c r="H7" s="8"/>
      <c r="J7" s="7"/>
      <c r="K7" s="7"/>
    </row>
    <row r="8" spans="1:13" x14ac:dyDescent="0.3">
      <c r="A8" s="2" t="s">
        <v>12</v>
      </c>
      <c r="B8" s="10" t="s">
        <v>195</v>
      </c>
      <c r="C8" s="11"/>
      <c r="D8" s="11"/>
      <c r="E8" s="12"/>
      <c r="F8" s="8"/>
      <c r="G8" s="7"/>
      <c r="H8" s="9"/>
      <c r="I8" s="6"/>
      <c r="J8" s="9"/>
      <c r="K8" s="59"/>
    </row>
    <row r="9" spans="1:13" x14ac:dyDescent="0.3">
      <c r="A9" s="2" t="s">
        <v>13</v>
      </c>
      <c r="B9" s="13">
        <v>43655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23.91667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119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120</v>
      </c>
      <c r="C13" s="21"/>
      <c r="D13" s="21"/>
      <c r="E13" s="7" t="s">
        <v>21</v>
      </c>
      <c r="F13" s="16" t="s">
        <v>110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5403</v>
      </c>
      <c r="E17" s="27">
        <f>24000*1.05*(D17-$D$41)*(328/$F$12)/(10*328*$F$11*AVERAGE($D$38:$D$40))</f>
        <v>0.40148818723467211</v>
      </c>
      <c r="F17" s="28"/>
      <c r="G17" s="29"/>
      <c r="H17" s="30"/>
      <c r="I17"/>
    </row>
    <row r="18" spans="1:10" x14ac:dyDescent="0.3">
      <c r="A18" s="1">
        <v>50</v>
      </c>
      <c r="B18" s="40">
        <v>4</v>
      </c>
      <c r="C18" s="40">
        <v>4</v>
      </c>
      <c r="D18" s="1">
        <v>7574</v>
      </c>
      <c r="E18" s="27">
        <f t="shared" ref="E18:E23" si="0">24000*1.05*(D18-$D$41)*(328/$F$12)/(10*328*$F$11*AVERAGE($D$38:$D$40))</f>
        <v>0.57384943985212777</v>
      </c>
      <c r="F18" s="31"/>
      <c r="G18" s="29"/>
      <c r="I18"/>
    </row>
    <row r="19" spans="1:10" x14ac:dyDescent="0.3">
      <c r="A19" s="1">
        <v>25</v>
      </c>
      <c r="B19" s="40">
        <v>8</v>
      </c>
      <c r="C19" s="40">
        <v>8</v>
      </c>
      <c r="D19" s="1">
        <v>8256</v>
      </c>
      <c r="E19" s="27">
        <f t="shared" si="0"/>
        <v>0.62799516729805349</v>
      </c>
      <c r="F19" s="31"/>
      <c r="G19" s="29"/>
      <c r="I19"/>
    </row>
    <row r="20" spans="1:10" x14ac:dyDescent="0.3">
      <c r="A20" s="1">
        <v>15</v>
      </c>
      <c r="B20" s="40">
        <v>11</v>
      </c>
      <c r="C20" s="40">
        <v>11</v>
      </c>
      <c r="D20" s="1">
        <v>13459</v>
      </c>
      <c r="E20" s="27">
        <f t="shared" si="0"/>
        <v>1.0410746686193901</v>
      </c>
      <c r="F20" s="28"/>
      <c r="G20" s="29"/>
      <c r="I20"/>
    </row>
    <row r="21" spans="1:10" x14ac:dyDescent="0.3">
      <c r="A21" s="1">
        <v>5</v>
      </c>
      <c r="B21" s="40">
        <v>18</v>
      </c>
      <c r="C21" s="40">
        <v>18</v>
      </c>
      <c r="D21" s="1">
        <v>11354</v>
      </c>
      <c r="E21" s="27">
        <f t="shared" si="0"/>
        <v>0.87395332510960466</v>
      </c>
      <c r="F21" s="28"/>
      <c r="G21" s="29"/>
      <c r="I21"/>
    </row>
    <row r="22" spans="1:10" x14ac:dyDescent="0.3">
      <c r="A22" s="1">
        <v>1</v>
      </c>
      <c r="B22" s="40">
        <v>27</v>
      </c>
      <c r="C22" s="40">
        <v>27</v>
      </c>
      <c r="D22" s="1">
        <v>3699</v>
      </c>
      <c r="E22" s="27">
        <f t="shared" si="0"/>
        <v>0.26620326118209525</v>
      </c>
      <c r="F22" s="28"/>
      <c r="G22" s="29"/>
      <c r="I22"/>
    </row>
    <row r="23" spans="1:10" x14ac:dyDescent="0.3">
      <c r="A23" s="1">
        <v>0.1</v>
      </c>
      <c r="B23" s="40">
        <v>41</v>
      </c>
      <c r="C23" s="40">
        <v>41</v>
      </c>
      <c r="D23" s="47">
        <v>346</v>
      </c>
      <c r="E23" s="27">
        <f t="shared" si="0"/>
        <v>0</v>
      </c>
      <c r="F23" s="28"/>
      <c r="G23" s="29"/>
      <c r="I23"/>
    </row>
    <row r="24" spans="1:10" x14ac:dyDescent="0.3">
      <c r="A24" s="1" t="s">
        <v>33</v>
      </c>
      <c r="B24" s="39">
        <v>0</v>
      </c>
      <c r="C24" s="39">
        <v>0</v>
      </c>
      <c r="D24" s="1">
        <v>1658</v>
      </c>
      <c r="E24" s="27">
        <f>24000*1.05*(D24-$D$42)*(328/$F$13)/(10*328*$F$11*AVERAGE($D$38:$D$40))</f>
        <v>9.6387532591377126E-2</v>
      </c>
      <c r="F24" s="28"/>
      <c r="G24" s="29"/>
      <c r="I24"/>
    </row>
    <row r="25" spans="1:10" x14ac:dyDescent="0.3">
      <c r="A25" s="1" t="s">
        <v>34</v>
      </c>
      <c r="B25" s="40">
        <v>4</v>
      </c>
      <c r="C25" s="40">
        <v>4</v>
      </c>
      <c r="D25" s="1">
        <v>740</v>
      </c>
      <c r="E25" s="27">
        <f t="shared" ref="E25:E30" si="1">24000*1.05*(D25-$D$42)*(328/$F$13)/(10*328*$F$11*AVERAGE($D$38:$D$40))</f>
        <v>3.9448179361721916E-2</v>
      </c>
      <c r="F25" s="31"/>
      <c r="G25" s="29"/>
      <c r="I25"/>
    </row>
    <row r="26" spans="1:10" x14ac:dyDescent="0.3">
      <c r="A26" s="1" t="s">
        <v>35</v>
      </c>
      <c r="B26" s="40">
        <v>8</v>
      </c>
      <c r="C26" s="40">
        <v>8</v>
      </c>
      <c r="D26" s="1">
        <v>6163</v>
      </c>
      <c r="E26" s="27">
        <f t="shared" si="1"/>
        <v>0.37581213640357403</v>
      </c>
      <c r="F26" s="31"/>
      <c r="G26" s="29"/>
      <c r="I26"/>
    </row>
    <row r="27" spans="1:10" x14ac:dyDescent="0.3">
      <c r="A27" s="1" t="s">
        <v>36</v>
      </c>
      <c r="B27" s="40">
        <v>11</v>
      </c>
      <c r="C27" s="40">
        <v>11</v>
      </c>
      <c r="D27" s="1">
        <v>3063</v>
      </c>
      <c r="E27" s="27">
        <f t="shared" si="1"/>
        <v>0.18353327473480369</v>
      </c>
      <c r="F27" s="28"/>
      <c r="G27" s="29"/>
      <c r="I27"/>
    </row>
    <row r="28" spans="1:10" x14ac:dyDescent="0.3">
      <c r="A28" s="1" t="s">
        <v>37</v>
      </c>
      <c r="B28" s="40">
        <v>18</v>
      </c>
      <c r="C28" s="40">
        <v>18</v>
      </c>
      <c r="D28" s="1">
        <v>918</v>
      </c>
      <c r="E28" s="27">
        <f t="shared" si="1"/>
        <v>5.0488707547864213E-2</v>
      </c>
      <c r="F28" s="28"/>
      <c r="G28" s="29"/>
      <c r="I28"/>
    </row>
    <row r="29" spans="1:10" x14ac:dyDescent="0.3">
      <c r="A29" s="1" t="s">
        <v>38</v>
      </c>
      <c r="B29" s="40">
        <v>27</v>
      </c>
      <c r="C29" s="40">
        <v>27</v>
      </c>
      <c r="D29" s="47">
        <v>383</v>
      </c>
      <c r="E29" s="27">
        <f t="shared" si="1"/>
        <v>1.730509755018933E-2</v>
      </c>
      <c r="F29" s="28"/>
      <c r="G29" s="29"/>
      <c r="I29"/>
    </row>
    <row r="30" spans="1:10" s="35" customFormat="1" ht="15" thickBot="1" x14ac:dyDescent="0.35">
      <c r="A30" s="32" t="s">
        <v>39</v>
      </c>
      <c r="B30" s="40">
        <v>41</v>
      </c>
      <c r="C30" s="40">
        <v>41</v>
      </c>
      <c r="D30" s="33">
        <v>104</v>
      </c>
      <c r="E30" s="27">
        <f t="shared" si="1"/>
        <v>0</v>
      </c>
      <c r="F30" s="49"/>
      <c r="G30" s="34"/>
    </row>
    <row r="31" spans="1:10" x14ac:dyDescent="0.3">
      <c r="A31" s="1" t="s">
        <v>67</v>
      </c>
      <c r="B31" s="1">
        <v>0</v>
      </c>
      <c r="C31" s="1">
        <v>0</v>
      </c>
      <c r="D31" s="56">
        <v>1493</v>
      </c>
      <c r="E31" s="54">
        <f>24000*1.05*(D31-$D$43)*(328/$F$12)/(10*328*$F$11*AVERAGE($D$38:$D$40))</f>
        <v>0.10694178133381518</v>
      </c>
      <c r="F31" s="28"/>
      <c r="G31" s="29"/>
      <c r="I31"/>
      <c r="J31" s="44"/>
    </row>
    <row r="32" spans="1:10" x14ac:dyDescent="0.3">
      <c r="A32" s="1" t="s">
        <v>68</v>
      </c>
      <c r="B32" s="1">
        <v>6</v>
      </c>
      <c r="C32" s="1">
        <v>6</v>
      </c>
      <c r="D32" s="56">
        <v>981</v>
      </c>
      <c r="E32" s="54">
        <f t="shared" ref="E32:E37" si="2">24000*1.05*(D32-$D$43)*(328/$F$12)/(10*328*$F$11*AVERAGE($D$38:$D$40))</f>
        <v>6.6292789468252178E-2</v>
      </c>
      <c r="F32" s="28"/>
      <c r="G32" s="29"/>
      <c r="I32"/>
      <c r="J32" s="44"/>
    </row>
    <row r="33" spans="1:10" x14ac:dyDescent="0.3">
      <c r="A33" s="1" t="s">
        <v>69</v>
      </c>
      <c r="B33" s="1">
        <v>11</v>
      </c>
      <c r="C33" s="1">
        <v>11</v>
      </c>
      <c r="D33" s="56">
        <v>2033</v>
      </c>
      <c r="E33" s="54">
        <f t="shared" si="2"/>
        <v>0.14981376494202617</v>
      </c>
      <c r="F33" s="28"/>
      <c r="G33" s="29"/>
      <c r="I33"/>
      <c r="J33" s="44"/>
    </row>
    <row r="34" spans="1:10" x14ac:dyDescent="0.3">
      <c r="A34" s="1" t="s">
        <v>70</v>
      </c>
      <c r="B34" s="1">
        <v>16</v>
      </c>
      <c r="C34" s="1">
        <v>16</v>
      </c>
      <c r="D34" s="56">
        <v>5228</v>
      </c>
      <c r="E34" s="54">
        <f t="shared" si="2"/>
        <v>0.40347300129060781</v>
      </c>
      <c r="F34" s="28"/>
      <c r="G34" s="29"/>
      <c r="I34"/>
      <c r="J34" s="44"/>
    </row>
    <row r="35" spans="1:10" x14ac:dyDescent="0.3">
      <c r="A35" s="1" t="s">
        <v>71</v>
      </c>
      <c r="B35" s="1">
        <v>25</v>
      </c>
      <c r="C35" s="1">
        <v>25</v>
      </c>
      <c r="D35" s="56">
        <v>5444</v>
      </c>
      <c r="E35" s="54">
        <f t="shared" si="2"/>
        <v>0.42062179473389222</v>
      </c>
      <c r="F35" s="28"/>
      <c r="G35" s="29"/>
      <c r="I35"/>
      <c r="J35" s="44"/>
    </row>
    <row r="36" spans="1:10" x14ac:dyDescent="0.3">
      <c r="A36" s="1" t="s">
        <v>72</v>
      </c>
      <c r="B36" s="1">
        <v>37</v>
      </c>
      <c r="C36" s="1">
        <v>37</v>
      </c>
      <c r="D36" s="56">
        <v>1843</v>
      </c>
      <c r="E36" s="54">
        <f t="shared" si="2"/>
        <v>0.1347291781169149</v>
      </c>
      <c r="F36" s="28"/>
      <c r="G36" s="29"/>
      <c r="I36"/>
      <c r="J36" s="44"/>
    </row>
    <row r="37" spans="1:10" s="35" customFormat="1" ht="15" thickBot="1" x14ac:dyDescent="0.35">
      <c r="A37" s="32" t="s">
        <v>73</v>
      </c>
      <c r="B37" s="1">
        <v>57</v>
      </c>
      <c r="C37" s="1">
        <v>57</v>
      </c>
      <c r="D37" s="56">
        <v>146</v>
      </c>
      <c r="E37" s="54">
        <f t="shared" si="2"/>
        <v>0</v>
      </c>
      <c r="F37" s="49"/>
      <c r="G37" s="34"/>
      <c r="J37" s="63"/>
    </row>
    <row r="38" spans="1:10" x14ac:dyDescent="0.3">
      <c r="A38" s="1" t="s">
        <v>40</v>
      </c>
      <c r="B38" s="1"/>
      <c r="C38" s="1"/>
      <c r="D38" s="1">
        <v>13432</v>
      </c>
    </row>
    <row r="39" spans="1:10" x14ac:dyDescent="0.3">
      <c r="A39" s="1" t="s">
        <v>40</v>
      </c>
      <c r="B39" s="1"/>
      <c r="C39" s="1"/>
      <c r="D39" s="1">
        <v>13111</v>
      </c>
    </row>
    <row r="40" spans="1:10" x14ac:dyDescent="0.3">
      <c r="A40" s="1" t="s">
        <v>40</v>
      </c>
    </row>
    <row r="41" spans="1:10" x14ac:dyDescent="0.3">
      <c r="A41" s="1" t="s">
        <v>41</v>
      </c>
      <c r="D41" s="50">
        <v>346</v>
      </c>
    </row>
    <row r="42" spans="1:10" x14ac:dyDescent="0.3">
      <c r="A42" s="1" t="s">
        <v>42</v>
      </c>
      <c r="D42" s="50">
        <v>104</v>
      </c>
    </row>
    <row r="43" spans="1:10" x14ac:dyDescent="0.3">
      <c r="A43" s="1" t="s">
        <v>74</v>
      </c>
      <c r="D43" s="50">
        <v>146</v>
      </c>
    </row>
    <row r="45" spans="1:10" x14ac:dyDescent="0.3">
      <c r="E45" s="3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45"/>
  <sheetViews>
    <sheetView workbookViewId="0">
      <selection activeCell="E17" sqref="E17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7.109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134</v>
      </c>
      <c r="C2" s="4"/>
      <c r="D2" s="4"/>
      <c r="E2" s="5" t="s">
        <v>1</v>
      </c>
      <c r="F2" s="5" t="s">
        <v>134</v>
      </c>
      <c r="G2" s="41" t="s">
        <v>199</v>
      </c>
    </row>
    <row r="3" spans="1:13" x14ac:dyDescent="0.3">
      <c r="A3" s="2" t="s">
        <v>2</v>
      </c>
      <c r="B3" s="5">
        <v>52</v>
      </c>
      <c r="C3" s="6"/>
      <c r="D3" s="6"/>
    </row>
    <row r="4" spans="1:13" x14ac:dyDescent="0.3">
      <c r="A4" s="2" t="s">
        <v>3</v>
      </c>
      <c r="B4" s="5" t="s">
        <v>197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376.16954943189239</v>
      </c>
      <c r="H4" s="6" t="s">
        <v>5</v>
      </c>
      <c r="L4" s="8"/>
    </row>
    <row r="5" spans="1:13" ht="16.2" x14ac:dyDescent="0.3">
      <c r="A5" s="2" t="s">
        <v>6</v>
      </c>
      <c r="B5" s="5" t="s">
        <v>198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24*(((E24+E25)/2)*(B25-B24)+((E25+E26)/2)*(B26-B25)+((E26+E27)/2)*(B27-B26)+((E27+E28)/2)*(B28-B27)+((E28+E29)/2)*(B29-B28)+((E29+E30)/2)*(B30-B29))</f>
        <v>140.50829306516911</v>
      </c>
      <c r="H5" s="6" t="s">
        <v>8</v>
      </c>
      <c r="I5" s="9">
        <f>100*G5/G4</f>
        <v>37.352383593347959</v>
      </c>
      <c r="J5" s="59" t="s">
        <v>10</v>
      </c>
      <c r="L5" s="1"/>
    </row>
    <row r="6" spans="1:13" x14ac:dyDescent="0.3">
      <c r="A6" s="2" t="s">
        <v>9</v>
      </c>
      <c r="B6" s="10" t="s">
        <v>201</v>
      </c>
      <c r="C6" s="11"/>
      <c r="D6" s="11"/>
      <c r="E6" s="12"/>
      <c r="F6" s="8"/>
      <c r="G6" s="89">
        <f>24*(((E31+E32)/2)*(B25-B24)+((E32+E33)/2)*(B26-B25)+((E33+E34)/2)*(B27-B26)+((E34+E35)/2)*(B28-B27)+((E35+E36)/2)*(B29-B28)+((E36+E37)/2)*(B30-B29))</f>
        <v>57.745937051064388</v>
      </c>
      <c r="H6" s="90" t="s">
        <v>112</v>
      </c>
      <c r="I6" s="89">
        <f>100*G6/G4</f>
        <v>15.351039747442293</v>
      </c>
      <c r="J6" s="91" t="s">
        <v>10</v>
      </c>
      <c r="K6" s="93" t="s">
        <v>264</v>
      </c>
      <c r="L6" s="47"/>
      <c r="M6" s="94"/>
    </row>
    <row r="7" spans="1:13" x14ac:dyDescent="0.3">
      <c r="A7" s="2" t="s">
        <v>11</v>
      </c>
      <c r="B7" s="13">
        <v>43656</v>
      </c>
      <c r="C7" s="14"/>
      <c r="D7" s="14"/>
      <c r="E7" s="12" t="s">
        <v>45</v>
      </c>
      <c r="F7" s="8" t="s">
        <v>138</v>
      </c>
      <c r="G7" s="7"/>
      <c r="H7" s="8"/>
      <c r="J7" s="7"/>
      <c r="K7" s="93" t="s">
        <v>265</v>
      </c>
      <c r="L7" s="94"/>
      <c r="M7" s="94"/>
    </row>
    <row r="8" spans="1:13" x14ac:dyDescent="0.3">
      <c r="A8" s="2" t="s">
        <v>12</v>
      </c>
      <c r="B8" s="10" t="s">
        <v>200</v>
      </c>
      <c r="C8" s="11"/>
      <c r="D8" s="11"/>
      <c r="E8" s="12"/>
      <c r="F8" s="8" t="s">
        <v>137</v>
      </c>
      <c r="G8" s="7"/>
      <c r="H8" s="8"/>
      <c r="J8" s="7"/>
      <c r="K8" s="7"/>
    </row>
    <row r="9" spans="1:13" x14ac:dyDescent="0.3">
      <c r="A9" s="2" t="s">
        <v>13</v>
      </c>
      <c r="B9" s="13">
        <v>43656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23.75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136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135</v>
      </c>
      <c r="C13" s="21"/>
      <c r="D13" s="21"/>
      <c r="E13" s="7" t="s">
        <v>21</v>
      </c>
      <c r="F13" s="16" t="s">
        <v>110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3348</v>
      </c>
      <c r="E17" s="27">
        <f>24000*1.05*(D17-$D$41)*(328/$F$12)/(10*328*$F$11*AVERAGE($D$38:$D$40))</f>
        <v>0.26445866527360584</v>
      </c>
      <c r="F17" s="28"/>
      <c r="G17" s="29"/>
      <c r="H17" s="92"/>
      <c r="I17"/>
    </row>
    <row r="18" spans="1:10" x14ac:dyDescent="0.3">
      <c r="A18" s="1">
        <v>50</v>
      </c>
      <c r="B18" s="40">
        <v>4</v>
      </c>
      <c r="C18" s="40">
        <v>4</v>
      </c>
      <c r="D18" s="1">
        <v>4042</v>
      </c>
      <c r="E18" s="27">
        <f t="shared" ref="E18:E23" si="0">24000*1.05*(D18-$D$41)*(328/$F$12)/(10*328*$F$11*AVERAGE($D$38:$D$40))</f>
        <v>0.32246571764398591</v>
      </c>
      <c r="F18" s="31"/>
      <c r="G18" s="29"/>
      <c r="H18" s="92"/>
      <c r="I18"/>
    </row>
    <row r="19" spans="1:10" x14ac:dyDescent="0.3">
      <c r="A19" s="1">
        <v>25</v>
      </c>
      <c r="B19" s="40">
        <v>8</v>
      </c>
      <c r="C19" s="40">
        <v>8</v>
      </c>
      <c r="D19" s="1">
        <v>8257</v>
      </c>
      <c r="E19" s="27">
        <f t="shared" si="0"/>
        <v>0.67477079796264861</v>
      </c>
      <c r="F19" s="31"/>
      <c r="G19" s="29"/>
      <c r="H19" s="92"/>
      <c r="I19"/>
    </row>
    <row r="20" spans="1:10" x14ac:dyDescent="0.3">
      <c r="A20" s="1">
        <v>15</v>
      </c>
      <c r="B20" s="40">
        <v>11</v>
      </c>
      <c r="C20" s="40">
        <v>11</v>
      </c>
      <c r="D20" s="1">
        <v>12760</v>
      </c>
      <c r="E20" s="27">
        <f t="shared" si="0"/>
        <v>1.0511479691785293</v>
      </c>
      <c r="F20" s="28"/>
      <c r="G20" s="29"/>
      <c r="H20" s="92"/>
      <c r="I20"/>
    </row>
    <row r="21" spans="1:10" x14ac:dyDescent="0.3">
      <c r="A21" s="1">
        <v>5</v>
      </c>
      <c r="B21" s="40">
        <v>18</v>
      </c>
      <c r="C21" s="40">
        <v>18</v>
      </c>
      <c r="D21" s="1">
        <v>6344</v>
      </c>
      <c r="E21" s="27">
        <f t="shared" si="0"/>
        <v>0.51487527752383433</v>
      </c>
      <c r="F21" s="28"/>
      <c r="G21" s="29"/>
      <c r="H21" s="92"/>
      <c r="I21"/>
    </row>
    <row r="22" spans="1:10" x14ac:dyDescent="0.3">
      <c r="A22" s="1">
        <v>1</v>
      </c>
      <c r="B22" s="40">
        <v>27</v>
      </c>
      <c r="C22" s="40">
        <v>27</v>
      </c>
      <c r="D22" s="1">
        <v>2388</v>
      </c>
      <c r="E22" s="27">
        <f t="shared" si="0"/>
        <v>0.18421836228287841</v>
      </c>
      <c r="F22" s="28"/>
      <c r="G22" s="29"/>
      <c r="H22" s="92"/>
      <c r="I22"/>
    </row>
    <row r="23" spans="1:10" x14ac:dyDescent="0.3">
      <c r="A23" s="1">
        <v>0.1</v>
      </c>
      <c r="B23" s="40">
        <v>41</v>
      </c>
      <c r="C23" s="40">
        <v>41</v>
      </c>
      <c r="D23" s="47">
        <v>184</v>
      </c>
      <c r="E23" s="27">
        <f t="shared" si="0"/>
        <v>0</v>
      </c>
      <c r="F23" s="28"/>
      <c r="G23" s="29"/>
      <c r="H23" s="92"/>
      <c r="I23"/>
    </row>
    <row r="24" spans="1:10" s="75" customFormat="1" x14ac:dyDescent="0.3">
      <c r="A24" s="70" t="s">
        <v>33</v>
      </c>
      <c r="B24" s="71">
        <v>0</v>
      </c>
      <c r="C24" s="71">
        <v>0</v>
      </c>
      <c r="D24" s="70">
        <v>518</v>
      </c>
      <c r="E24" s="72">
        <f>24000*1.05*(D24-$D$42)*(328/$F$13)/(10*328*$F$11*AVERAGE($D$38:$D$40))</f>
        <v>3.0952070001305995E-2</v>
      </c>
      <c r="F24" s="73"/>
      <c r="G24" s="74"/>
    </row>
    <row r="25" spans="1:10" s="75" customFormat="1" x14ac:dyDescent="0.3">
      <c r="A25" s="70" t="s">
        <v>34</v>
      </c>
      <c r="B25" s="76">
        <v>4</v>
      </c>
      <c r="C25" s="76">
        <v>4</v>
      </c>
      <c r="D25" s="70">
        <v>1250</v>
      </c>
      <c r="E25" s="72">
        <f t="shared" ref="E25:E30" si="1">24000*1.05*(D25-$D$42)*(328/$F$13)/(10*328*$F$11*AVERAGE($D$38:$D$40))</f>
        <v>7.875146924382917E-2</v>
      </c>
      <c r="F25" s="77"/>
      <c r="G25" s="74"/>
    </row>
    <row r="26" spans="1:10" s="75" customFormat="1" x14ac:dyDescent="0.3">
      <c r="A26" s="70" t="s">
        <v>35</v>
      </c>
      <c r="B26" s="76">
        <v>8</v>
      </c>
      <c r="C26" s="76">
        <v>8</v>
      </c>
      <c r="D26" s="70">
        <v>3811</v>
      </c>
      <c r="E26" s="72">
        <f t="shared" si="1"/>
        <v>0.24598406686691915</v>
      </c>
      <c r="F26" s="77"/>
      <c r="G26" s="74"/>
    </row>
    <row r="27" spans="1:10" s="75" customFormat="1" x14ac:dyDescent="0.3">
      <c r="A27" s="70" t="s">
        <v>36</v>
      </c>
      <c r="B27" s="76">
        <v>11</v>
      </c>
      <c r="C27" s="76">
        <v>11</v>
      </c>
      <c r="D27" s="70">
        <v>7619</v>
      </c>
      <c r="E27" s="72">
        <f t="shared" si="1"/>
        <v>0.49464542248922555</v>
      </c>
      <c r="F27" s="73"/>
      <c r="G27" s="74"/>
    </row>
    <row r="28" spans="1:10" s="75" customFormat="1" x14ac:dyDescent="0.3">
      <c r="A28" s="70" t="s">
        <v>37</v>
      </c>
      <c r="B28" s="76">
        <v>18</v>
      </c>
      <c r="C28" s="76">
        <v>18</v>
      </c>
      <c r="D28" s="70">
        <v>2849</v>
      </c>
      <c r="E28" s="72">
        <f t="shared" si="1"/>
        <v>0.18316573070393105</v>
      </c>
      <c r="F28" s="73"/>
      <c r="G28" s="74"/>
    </row>
    <row r="29" spans="1:10" s="75" customFormat="1" x14ac:dyDescent="0.3">
      <c r="A29" s="70" t="s">
        <v>38</v>
      </c>
      <c r="B29" s="76">
        <v>27</v>
      </c>
      <c r="C29" s="76">
        <v>27</v>
      </c>
      <c r="D29" s="70">
        <v>947</v>
      </c>
      <c r="E29" s="72">
        <f t="shared" si="1"/>
        <v>5.8965652344260155E-2</v>
      </c>
      <c r="F29" s="73"/>
      <c r="G29" s="74"/>
    </row>
    <row r="30" spans="1:10" s="81" customFormat="1" ht="15" thickBot="1" x14ac:dyDescent="0.35">
      <c r="A30" s="78" t="s">
        <v>39</v>
      </c>
      <c r="B30" s="76">
        <v>41</v>
      </c>
      <c r="C30" s="76">
        <v>41</v>
      </c>
      <c r="D30" s="78">
        <v>44</v>
      </c>
      <c r="E30" s="72">
        <f t="shared" si="1"/>
        <v>0</v>
      </c>
      <c r="F30" s="79"/>
      <c r="G30" s="80"/>
    </row>
    <row r="31" spans="1:10" x14ac:dyDescent="0.3">
      <c r="A31" s="1" t="s">
        <v>67</v>
      </c>
      <c r="B31" s="1">
        <v>0</v>
      </c>
      <c r="C31" s="1">
        <v>0</v>
      </c>
      <c r="D31" s="56">
        <v>549</v>
      </c>
      <c r="E31" s="54">
        <f>24000*1.05*(D31-$D$43)*(328/$F$12)/(10*328*$F$11*AVERAGE($D$38:$D$40))</f>
        <v>3.1761786600496271E-2</v>
      </c>
      <c r="F31" s="28"/>
      <c r="G31" s="29"/>
      <c r="H31" s="92"/>
      <c r="I31"/>
      <c r="J31" s="44"/>
    </row>
    <row r="32" spans="1:10" x14ac:dyDescent="0.3">
      <c r="A32" s="1" t="s">
        <v>68</v>
      </c>
      <c r="B32" s="1">
        <v>6</v>
      </c>
      <c r="C32" s="1">
        <v>6</v>
      </c>
      <c r="D32" s="56">
        <v>1246</v>
      </c>
      <c r="E32" s="54">
        <f t="shared" ref="E32:E37" si="2">24000*1.05*(D32-$D$43)*(328/$F$12)/(10*328*$F$11*AVERAGE($D$38:$D$40))</f>
        <v>9.001958991772234E-2</v>
      </c>
      <c r="F32" s="28"/>
      <c r="G32" s="29"/>
      <c r="H32" s="92"/>
      <c r="I32"/>
      <c r="J32" s="44"/>
    </row>
    <row r="33" spans="1:10" x14ac:dyDescent="0.3">
      <c r="A33" s="1" t="s">
        <v>69</v>
      </c>
      <c r="B33" s="1">
        <v>11</v>
      </c>
      <c r="C33" s="1">
        <v>11</v>
      </c>
      <c r="D33" s="56">
        <v>959</v>
      </c>
      <c r="E33" s="54">
        <f t="shared" si="2"/>
        <v>6.6031082669452776E-2</v>
      </c>
      <c r="F33" s="28"/>
      <c r="G33" s="29"/>
      <c r="H33" s="92"/>
      <c r="I33"/>
      <c r="J33" s="44"/>
    </row>
    <row r="34" spans="1:10" x14ac:dyDescent="0.3">
      <c r="A34" s="1" t="s">
        <v>70</v>
      </c>
      <c r="B34" s="1">
        <v>16</v>
      </c>
      <c r="C34" s="1">
        <v>16</v>
      </c>
      <c r="D34" s="56">
        <v>2148</v>
      </c>
      <c r="E34" s="54">
        <f t="shared" si="2"/>
        <v>0.16541204126942666</v>
      </c>
      <c r="F34" s="28"/>
      <c r="G34" s="29"/>
      <c r="H34" s="92"/>
      <c r="I34"/>
      <c r="J34" s="44"/>
    </row>
    <row r="35" spans="1:10" x14ac:dyDescent="0.3">
      <c r="A35" s="1" t="s">
        <v>71</v>
      </c>
      <c r="B35" s="1">
        <v>25</v>
      </c>
      <c r="C35" s="1">
        <v>25</v>
      </c>
      <c r="D35" s="56">
        <v>1018</v>
      </c>
      <c r="E35" s="54">
        <f t="shared" si="2"/>
        <v>7.0962517957424573E-2</v>
      </c>
      <c r="F35" s="28"/>
      <c r="G35" s="29"/>
      <c r="H35" s="92"/>
      <c r="I35"/>
      <c r="J35" s="44"/>
    </row>
    <row r="36" spans="1:10" x14ac:dyDescent="0.3">
      <c r="A36" s="1" t="s">
        <v>72</v>
      </c>
      <c r="B36" s="1">
        <v>37</v>
      </c>
      <c r="C36" s="1">
        <v>37</v>
      </c>
      <c r="D36" s="56">
        <v>540</v>
      </c>
      <c r="E36" s="54">
        <f t="shared" si="2"/>
        <v>3.100953375995821E-2</v>
      </c>
      <c r="F36" s="28"/>
      <c r="G36" s="29"/>
      <c r="H36" s="92"/>
      <c r="I36"/>
      <c r="J36" s="44"/>
    </row>
    <row r="37" spans="1:10" s="35" customFormat="1" ht="15" thickBot="1" x14ac:dyDescent="0.35">
      <c r="A37" s="32" t="s">
        <v>73</v>
      </c>
      <c r="B37" s="1">
        <v>57</v>
      </c>
      <c r="C37" s="1">
        <v>57</v>
      </c>
      <c r="D37" s="56">
        <v>169</v>
      </c>
      <c r="E37" s="54">
        <f t="shared" si="2"/>
        <v>0</v>
      </c>
      <c r="F37" s="49"/>
      <c r="G37" s="34"/>
      <c r="H37" s="92"/>
      <c r="J37" s="63"/>
    </row>
    <row r="38" spans="1:10" x14ac:dyDescent="0.3">
      <c r="A38" s="1" t="s">
        <v>40</v>
      </c>
      <c r="B38" s="1"/>
      <c r="C38" s="1"/>
      <c r="D38" s="1">
        <v>12725</v>
      </c>
    </row>
    <row r="39" spans="1:10" x14ac:dyDescent="0.3">
      <c r="A39" s="1" t="s">
        <v>40</v>
      </c>
      <c r="B39" s="1"/>
      <c r="C39" s="1"/>
      <c r="D39" s="1">
        <v>12664</v>
      </c>
    </row>
    <row r="40" spans="1:10" x14ac:dyDescent="0.3">
      <c r="A40" s="1" t="s">
        <v>40</v>
      </c>
    </row>
    <row r="41" spans="1:10" x14ac:dyDescent="0.3">
      <c r="A41" s="1" t="s">
        <v>41</v>
      </c>
      <c r="D41" s="50">
        <v>184</v>
      </c>
    </row>
    <row r="42" spans="1:10" x14ac:dyDescent="0.3">
      <c r="A42" s="1" t="s">
        <v>42</v>
      </c>
      <c r="D42" s="50">
        <v>44</v>
      </c>
    </row>
    <row r="43" spans="1:10" x14ac:dyDescent="0.3">
      <c r="A43" s="1" t="s">
        <v>74</v>
      </c>
      <c r="D43" s="47">
        <v>169</v>
      </c>
    </row>
    <row r="45" spans="1:10" x14ac:dyDescent="0.3">
      <c r="E45" s="3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45"/>
  <sheetViews>
    <sheetView topLeftCell="A5" workbookViewId="0">
      <selection activeCell="E19" sqref="E19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77734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128</v>
      </c>
      <c r="C2" s="4"/>
      <c r="D2" s="4"/>
      <c r="E2" s="5" t="s">
        <v>1</v>
      </c>
      <c r="F2" s="5" t="s">
        <v>128</v>
      </c>
      <c r="G2" s="41" t="s">
        <v>204</v>
      </c>
    </row>
    <row r="3" spans="1:13" x14ac:dyDescent="0.3">
      <c r="A3" s="2" t="s">
        <v>2</v>
      </c>
      <c r="B3" s="5">
        <v>56</v>
      </c>
      <c r="C3" s="6"/>
      <c r="D3" s="6"/>
    </row>
    <row r="4" spans="1:13" x14ac:dyDescent="0.3">
      <c r="A4" s="2" t="s">
        <v>3</v>
      </c>
      <c r="B4" s="5" t="s">
        <v>202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174.74988179669032</v>
      </c>
      <c r="H4" s="6" t="s">
        <v>5</v>
      </c>
      <c r="L4" s="8"/>
    </row>
    <row r="5" spans="1:13" ht="16.2" x14ac:dyDescent="0.3">
      <c r="A5" s="2" t="s">
        <v>6</v>
      </c>
      <c r="B5" s="5" t="s">
        <v>203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24*(((E24+E25)/2)*(B25-B24)+((E25+E26)/2)*(B26-B25)+((E26+E27)/2)*(B27-B26)+((E27+E28)/2)*(B28-B27)+((E28+E29)/2)*(B29-B28)+((E29+E30)/2)*(B30-B29))</f>
        <v>29.432624113475182</v>
      </c>
      <c r="H5" s="6" t="s">
        <v>8</v>
      </c>
      <c r="I5" s="9">
        <f>100*G5/G4</f>
        <v>16.84271474799511</v>
      </c>
      <c r="J5" s="59" t="s">
        <v>10</v>
      </c>
      <c r="L5" s="1"/>
    </row>
    <row r="6" spans="1:13" x14ac:dyDescent="0.3">
      <c r="A6" s="2" t="s">
        <v>9</v>
      </c>
      <c r="B6" s="10" t="s">
        <v>206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43656</v>
      </c>
      <c r="C7" s="14"/>
      <c r="D7" s="14"/>
      <c r="E7" s="12" t="s">
        <v>45</v>
      </c>
      <c r="F7" s="8"/>
      <c r="G7" s="7"/>
      <c r="H7" s="8"/>
      <c r="J7" s="7"/>
      <c r="K7" s="7"/>
    </row>
    <row r="8" spans="1:13" x14ac:dyDescent="0.3">
      <c r="A8" s="2" t="s">
        <v>12</v>
      </c>
      <c r="B8" s="10" t="s">
        <v>205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43656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139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139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2623</v>
      </c>
      <c r="E17" s="27">
        <f>24000*1.05*(D17-$D$34)*(328/$F$12)/(10*328*$F$11*AVERAGE($D$31:$D$33))</f>
        <v>0.19243498817966903</v>
      </c>
      <c r="F17" s="28"/>
      <c r="G17" s="29"/>
      <c r="H17" s="30"/>
      <c r="I17"/>
    </row>
    <row r="18" spans="1:10" x14ac:dyDescent="0.3">
      <c r="A18" s="1">
        <v>50</v>
      </c>
      <c r="B18" s="40">
        <v>4</v>
      </c>
      <c r="C18" s="40">
        <v>4</v>
      </c>
      <c r="D18" s="1">
        <v>2872</v>
      </c>
      <c r="E18" s="27">
        <f t="shared" ref="E18:E23" si="0">24000*1.05*(D18-$D$34)*(328/$F$12)/(10*328*$F$11*AVERAGE($D$31:$D$33))</f>
        <v>0.21205673758865248</v>
      </c>
      <c r="F18" s="31"/>
      <c r="G18" s="29"/>
      <c r="I18"/>
    </row>
    <row r="19" spans="1:10" x14ac:dyDescent="0.3">
      <c r="A19" s="1">
        <v>25</v>
      </c>
      <c r="B19" s="40">
        <v>8</v>
      </c>
      <c r="C19" s="40">
        <v>8</v>
      </c>
      <c r="D19" s="1">
        <v>2003</v>
      </c>
      <c r="E19" s="27">
        <f t="shared" si="0"/>
        <v>0.14357762017336487</v>
      </c>
      <c r="F19" s="31"/>
      <c r="G19" s="29"/>
      <c r="I19"/>
    </row>
    <row r="20" spans="1:10" x14ac:dyDescent="0.3">
      <c r="A20" s="1">
        <v>15</v>
      </c>
      <c r="B20" s="40">
        <v>11</v>
      </c>
      <c r="C20" s="40">
        <v>11</v>
      </c>
      <c r="D20" s="1">
        <v>2493</v>
      </c>
      <c r="E20" s="27">
        <f t="shared" si="0"/>
        <v>0.18219070133963752</v>
      </c>
      <c r="F20" s="28"/>
      <c r="G20" s="29"/>
      <c r="I20"/>
    </row>
    <row r="21" spans="1:10" x14ac:dyDescent="0.3">
      <c r="A21" s="1">
        <v>5</v>
      </c>
      <c r="B21" s="40">
        <v>17</v>
      </c>
      <c r="C21" s="40">
        <v>17</v>
      </c>
      <c r="D21" s="1">
        <v>7050</v>
      </c>
      <c r="E21" s="27">
        <f t="shared" si="0"/>
        <v>0.54129235618597316</v>
      </c>
      <c r="F21" s="28"/>
      <c r="G21" s="29"/>
      <c r="I21"/>
    </row>
    <row r="22" spans="1:10" x14ac:dyDescent="0.3">
      <c r="A22" s="1">
        <v>1</v>
      </c>
      <c r="B22" s="40">
        <v>26</v>
      </c>
      <c r="C22" s="40">
        <v>26</v>
      </c>
      <c r="D22" s="1">
        <v>916</v>
      </c>
      <c r="E22" s="27">
        <f t="shared" si="0"/>
        <v>5.7919621749408984E-2</v>
      </c>
      <c r="F22" s="28"/>
      <c r="G22" s="29"/>
      <c r="I22"/>
    </row>
    <row r="23" spans="1:10" x14ac:dyDescent="0.3">
      <c r="A23" s="1">
        <v>0.1</v>
      </c>
      <c r="B23" s="40">
        <v>40</v>
      </c>
      <c r="C23" s="40">
        <v>40</v>
      </c>
      <c r="D23" s="47">
        <v>181</v>
      </c>
      <c r="E23" s="27">
        <f t="shared" si="0"/>
        <v>0</v>
      </c>
      <c r="F23" s="28"/>
      <c r="G23" s="29"/>
      <c r="I23"/>
    </row>
    <row r="24" spans="1:10" s="75" customFormat="1" x14ac:dyDescent="0.3">
      <c r="A24" s="70" t="s">
        <v>33</v>
      </c>
      <c r="B24" s="71">
        <v>0</v>
      </c>
      <c r="C24" s="71">
        <v>0</v>
      </c>
      <c r="D24" s="70">
        <v>683</v>
      </c>
      <c r="E24" s="72">
        <f>24000*1.05*(D24-$D$35)*(328/$F$13)/(10*328*$F$11*AVERAGE($D$31:$D$33))</f>
        <v>2.0460923783058908E-2</v>
      </c>
      <c r="F24" s="73"/>
      <c r="G24" s="74"/>
    </row>
    <row r="25" spans="1:10" s="75" customFormat="1" x14ac:dyDescent="0.3">
      <c r="A25" s="70" t="s">
        <v>34</v>
      </c>
      <c r="B25" s="76">
        <v>4</v>
      </c>
      <c r="C25" s="76">
        <v>4</v>
      </c>
      <c r="D25" s="70">
        <v>350</v>
      </c>
      <c r="E25" s="72">
        <f t="shared" ref="E25:E30" si="1">24000*1.05*(D25-$D$35)*(328/$F$13)/(10*328*$F$11*AVERAGE($D$31:$D$33))</f>
        <v>8.9516541550882737E-3</v>
      </c>
      <c r="F25" s="77"/>
      <c r="G25" s="74"/>
    </row>
    <row r="26" spans="1:10" s="75" customFormat="1" x14ac:dyDescent="0.3">
      <c r="A26" s="70" t="s">
        <v>35</v>
      </c>
      <c r="B26" s="76">
        <v>8</v>
      </c>
      <c r="C26" s="76">
        <v>8</v>
      </c>
      <c r="D26" s="70">
        <v>308</v>
      </c>
      <c r="E26" s="72">
        <f t="shared" si="1"/>
        <v>7.5000345623712555E-3</v>
      </c>
      <c r="F26" s="77"/>
      <c r="G26" s="74"/>
    </row>
    <row r="27" spans="1:10" s="75" customFormat="1" x14ac:dyDescent="0.3">
      <c r="A27" s="70" t="s">
        <v>36</v>
      </c>
      <c r="B27" s="76">
        <v>11</v>
      </c>
      <c r="C27" s="76">
        <v>11</v>
      </c>
      <c r="D27" s="70">
        <v>797</v>
      </c>
      <c r="E27" s="72">
        <f t="shared" si="1"/>
        <v>2.4401034106147954E-2</v>
      </c>
      <c r="F27" s="73"/>
      <c r="G27" s="74"/>
    </row>
    <row r="28" spans="1:10" s="75" customFormat="1" x14ac:dyDescent="0.3">
      <c r="A28" s="70" t="s">
        <v>37</v>
      </c>
      <c r="B28" s="76">
        <v>17</v>
      </c>
      <c r="C28" s="76">
        <v>17</v>
      </c>
      <c r="D28" s="70">
        <v>3236</v>
      </c>
      <c r="E28" s="72">
        <f t="shared" si="1"/>
        <v>0.10869865759750046</v>
      </c>
      <c r="F28" s="73"/>
      <c r="G28" s="74"/>
    </row>
    <row r="29" spans="1:10" s="75" customFormat="1" x14ac:dyDescent="0.3">
      <c r="A29" s="70" t="s">
        <v>38</v>
      </c>
      <c r="B29" s="76">
        <v>26</v>
      </c>
      <c r="C29" s="76">
        <v>26</v>
      </c>
      <c r="D29" s="70">
        <v>590</v>
      </c>
      <c r="E29" s="72">
        <f t="shared" si="1"/>
        <v>1.7246623256328371E-2</v>
      </c>
      <c r="F29" s="73"/>
      <c r="G29" s="74"/>
    </row>
    <row r="30" spans="1:10" s="81" customFormat="1" ht="15" thickBot="1" x14ac:dyDescent="0.35">
      <c r="A30" s="78" t="s">
        <v>39</v>
      </c>
      <c r="B30" s="76">
        <v>40</v>
      </c>
      <c r="C30" s="76">
        <v>40</v>
      </c>
      <c r="D30" s="78">
        <v>91</v>
      </c>
      <c r="E30" s="72">
        <f t="shared" si="1"/>
        <v>0</v>
      </c>
      <c r="F30" s="79"/>
      <c r="G30" s="80"/>
    </row>
    <row r="31" spans="1:10" x14ac:dyDescent="0.3">
      <c r="A31" s="1" t="s">
        <v>40</v>
      </c>
      <c r="B31" s="1"/>
      <c r="C31" s="1"/>
      <c r="D31" s="70">
        <v>11767</v>
      </c>
      <c r="J31" s="36"/>
    </row>
    <row r="32" spans="1:10" x14ac:dyDescent="0.3">
      <c r="A32" s="1" t="s">
        <v>40</v>
      </c>
      <c r="B32" s="1"/>
      <c r="C32" s="1"/>
      <c r="D32" s="1">
        <v>14882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181</v>
      </c>
    </row>
    <row r="35" spans="1:9" x14ac:dyDescent="0.3">
      <c r="A35" s="1" t="s">
        <v>42</v>
      </c>
      <c r="D35" s="50">
        <v>91</v>
      </c>
      <c r="I35"/>
    </row>
    <row r="36" spans="1:9" x14ac:dyDescent="0.3">
      <c r="A36" s="1"/>
    </row>
    <row r="37" spans="1:9" x14ac:dyDescent="0.3">
      <c r="A37" s="1"/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45"/>
  <sheetViews>
    <sheetView workbookViewId="0">
      <selection activeCell="E19" sqref="E19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109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63</v>
      </c>
    </row>
    <row r="2" spans="1:13" x14ac:dyDescent="0.3">
      <c r="A2" s="2" t="s">
        <v>0</v>
      </c>
      <c r="B2" s="3" t="s">
        <v>128</v>
      </c>
      <c r="C2" s="4"/>
      <c r="D2" s="4"/>
      <c r="E2" s="5" t="s">
        <v>1</v>
      </c>
      <c r="F2" s="5" t="s">
        <v>128</v>
      </c>
      <c r="G2" s="41" t="s">
        <v>129</v>
      </c>
    </row>
    <row r="3" spans="1:13" x14ac:dyDescent="0.3">
      <c r="A3" s="2" t="s">
        <v>2</v>
      </c>
      <c r="B3" s="5">
        <v>56</v>
      </c>
      <c r="C3" s="6"/>
      <c r="D3" s="6"/>
    </row>
    <row r="4" spans="1:13" x14ac:dyDescent="0.3">
      <c r="A4" s="2" t="s">
        <v>3</v>
      </c>
      <c r="B4" s="5" t="s">
        <v>202</v>
      </c>
      <c r="C4" s="6"/>
      <c r="D4" s="6"/>
      <c r="E4" s="7"/>
      <c r="F4" s="8"/>
      <c r="G4" s="9"/>
      <c r="H4" s="6"/>
      <c r="L4" s="8"/>
    </row>
    <row r="5" spans="1:13" x14ac:dyDescent="0.3">
      <c r="A5" s="2" t="s">
        <v>6</v>
      </c>
      <c r="B5" s="5" t="s">
        <v>203</v>
      </c>
      <c r="C5" s="6"/>
      <c r="D5" s="6"/>
      <c r="E5" s="7"/>
      <c r="F5" s="8"/>
      <c r="G5" s="9"/>
      <c r="H5" s="6"/>
      <c r="I5" s="66"/>
      <c r="J5" s="59"/>
      <c r="L5" s="1"/>
    </row>
    <row r="6" spans="1:13" x14ac:dyDescent="0.3">
      <c r="A6" s="2" t="s">
        <v>9</v>
      </c>
      <c r="B6" s="10" t="s">
        <v>206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43656</v>
      </c>
      <c r="C7" s="14"/>
      <c r="D7" s="14"/>
      <c r="E7" s="12" t="s">
        <v>45</v>
      </c>
      <c r="F7" s="8" t="s">
        <v>140</v>
      </c>
      <c r="G7" s="7"/>
      <c r="H7" s="8"/>
      <c r="J7" s="7"/>
      <c r="K7" s="7"/>
    </row>
    <row r="8" spans="1:13" x14ac:dyDescent="0.3">
      <c r="A8" s="2" t="s">
        <v>12</v>
      </c>
      <c r="B8" s="10" t="s">
        <v>205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43656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3.9166699999999999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130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131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9" x14ac:dyDescent="0.3">
      <c r="A17" s="1">
        <v>100</v>
      </c>
      <c r="B17" s="39">
        <v>50</v>
      </c>
      <c r="C17" s="39">
        <v>50</v>
      </c>
      <c r="D17" s="1">
        <v>441</v>
      </c>
      <c r="E17" s="27">
        <f>24000*1.05*(D17-$D$41)*(328/$F$12)/(10*328*$F$11*AVERAGE($D$38:$D$40))</f>
        <v>4.5642903990145797E-2</v>
      </c>
      <c r="F17" s="28"/>
      <c r="G17" s="29"/>
      <c r="H17" s="30"/>
      <c r="I17"/>
    </row>
    <row r="18" spans="1:9" x14ac:dyDescent="0.3">
      <c r="A18" s="1">
        <v>50</v>
      </c>
      <c r="B18" s="39">
        <v>50</v>
      </c>
      <c r="C18" s="39">
        <v>50</v>
      </c>
      <c r="D18" s="1">
        <v>882</v>
      </c>
      <c r="E18" s="27">
        <f t="shared" ref="E18:E23" si="0">24000*1.05*(D18-$D$41)*(328/$F$12)/(10*328*$F$11*AVERAGE($D$38:$D$40))</f>
        <v>0.1550370380100061</v>
      </c>
      <c r="F18" s="31"/>
      <c r="G18" s="29"/>
      <c r="I18"/>
    </row>
    <row r="19" spans="1:9" x14ac:dyDescent="0.3">
      <c r="A19" s="1">
        <v>25</v>
      </c>
      <c r="B19" s="39">
        <v>50</v>
      </c>
      <c r="C19" s="39">
        <v>50</v>
      </c>
      <c r="D19" s="1">
        <v>4210</v>
      </c>
      <c r="E19" s="27">
        <f t="shared" si="0"/>
        <v>0.98057825800568665</v>
      </c>
      <c r="F19" s="31"/>
      <c r="G19" s="29"/>
      <c r="I19"/>
    </row>
    <row r="20" spans="1:9" x14ac:dyDescent="0.3">
      <c r="A20" s="1">
        <v>15</v>
      </c>
      <c r="B20" s="39">
        <v>50</v>
      </c>
      <c r="C20" s="39">
        <v>50</v>
      </c>
      <c r="D20" s="1">
        <v>6064</v>
      </c>
      <c r="E20" s="27">
        <f t="shared" si="0"/>
        <v>1.4404801275585688</v>
      </c>
      <c r="F20" s="28"/>
      <c r="G20" s="29"/>
      <c r="I20"/>
    </row>
    <row r="21" spans="1:9" x14ac:dyDescent="0.3">
      <c r="A21" s="1">
        <v>5</v>
      </c>
      <c r="B21" s="39">
        <v>50</v>
      </c>
      <c r="C21" s="39">
        <v>50</v>
      </c>
      <c r="D21" s="1">
        <v>4410</v>
      </c>
      <c r="E21" s="27">
        <f t="shared" si="0"/>
        <v>1.0301901101688886</v>
      </c>
      <c r="F21" s="28"/>
      <c r="G21" s="29"/>
      <c r="I21"/>
    </row>
    <row r="22" spans="1:9" x14ac:dyDescent="0.3">
      <c r="A22" s="1">
        <v>1</v>
      </c>
      <c r="B22" s="39">
        <v>50</v>
      </c>
      <c r="C22" s="39">
        <v>50</v>
      </c>
      <c r="D22" s="1">
        <v>1240</v>
      </c>
      <c r="E22" s="27">
        <f t="shared" si="0"/>
        <v>0.24384225338213761</v>
      </c>
      <c r="F22" s="28"/>
      <c r="G22" s="29"/>
      <c r="I22"/>
    </row>
    <row r="23" spans="1:9" x14ac:dyDescent="0.3">
      <c r="A23" s="1">
        <v>0.1</v>
      </c>
      <c r="B23" s="39">
        <v>50</v>
      </c>
      <c r="C23" s="39">
        <v>50</v>
      </c>
      <c r="D23" s="47">
        <v>257</v>
      </c>
      <c r="E23" s="27">
        <f t="shared" si="0"/>
        <v>0</v>
      </c>
      <c r="F23" s="28"/>
      <c r="G23" s="29"/>
      <c r="I23"/>
    </row>
    <row r="24" spans="1:9" x14ac:dyDescent="0.3">
      <c r="A24" s="1" t="s">
        <v>33</v>
      </c>
      <c r="B24" s="39">
        <v>50</v>
      </c>
      <c r="C24" s="39">
        <v>50</v>
      </c>
      <c r="D24" s="1">
        <v>205</v>
      </c>
      <c r="E24" s="27">
        <f>24000*1.05*(D24-$D$42)*(328/$F$13)/(10*328*$F$11*AVERAGE($D$38:$D$40))</f>
        <v>4.6783106206528154E-3</v>
      </c>
      <c r="F24" s="28"/>
      <c r="G24" s="29"/>
      <c r="I24"/>
    </row>
    <row r="25" spans="1:9" x14ac:dyDescent="0.3">
      <c r="A25" s="1" t="s">
        <v>34</v>
      </c>
      <c r="B25" s="39">
        <v>50</v>
      </c>
      <c r="C25" s="39">
        <v>50</v>
      </c>
      <c r="D25" s="1">
        <v>585</v>
      </c>
      <c r="E25" s="27">
        <f t="shared" ref="E25:E30" si="1">24000*1.05*(D25-$D$42)*(328/$F$13)/(10*328*$F$11*AVERAGE($D$38:$D$40))</f>
        <v>4.6021520756654444E-2</v>
      </c>
      <c r="F25" s="31"/>
      <c r="G25" s="29"/>
      <c r="I25"/>
    </row>
    <row r="26" spans="1:9" x14ac:dyDescent="0.3">
      <c r="A26" s="1" t="s">
        <v>35</v>
      </c>
      <c r="B26" s="39">
        <v>50</v>
      </c>
      <c r="C26" s="39">
        <v>50</v>
      </c>
      <c r="D26" s="1">
        <v>2804</v>
      </c>
      <c r="E26" s="27">
        <f t="shared" si="1"/>
        <v>0.28744410836662188</v>
      </c>
      <c r="F26" s="31"/>
      <c r="G26" s="29"/>
      <c r="I26"/>
    </row>
    <row r="27" spans="1:9" x14ac:dyDescent="0.3">
      <c r="A27" s="1" t="s">
        <v>36</v>
      </c>
      <c r="B27" s="39">
        <v>50</v>
      </c>
      <c r="C27" s="39">
        <v>50</v>
      </c>
      <c r="D27" s="1">
        <v>3973</v>
      </c>
      <c r="E27" s="27">
        <f t="shared" si="1"/>
        <v>0.41462887849553209</v>
      </c>
      <c r="F27" s="28"/>
      <c r="G27" s="29"/>
      <c r="I27"/>
    </row>
    <row r="28" spans="1:9" x14ac:dyDescent="0.3">
      <c r="A28" s="1" t="s">
        <v>37</v>
      </c>
      <c r="B28" s="39">
        <v>50</v>
      </c>
      <c r="C28" s="39">
        <v>50</v>
      </c>
      <c r="D28" s="1">
        <v>2396</v>
      </c>
      <c r="E28" s="27">
        <f t="shared" si="1"/>
        <v>0.24305455643112539</v>
      </c>
      <c r="F28" s="28"/>
      <c r="G28" s="29"/>
      <c r="I28"/>
    </row>
    <row r="29" spans="1:9" x14ac:dyDescent="0.3">
      <c r="A29" s="1" t="s">
        <v>38</v>
      </c>
      <c r="B29" s="39">
        <v>50</v>
      </c>
      <c r="C29" s="39">
        <v>50</v>
      </c>
      <c r="D29" s="47">
        <v>651</v>
      </c>
      <c r="E29" s="27">
        <f t="shared" si="1"/>
        <v>5.3202183569749456E-2</v>
      </c>
      <c r="F29" s="28"/>
      <c r="G29" s="29"/>
      <c r="I29"/>
    </row>
    <row r="30" spans="1:9" s="35" customFormat="1" ht="15" thickBot="1" x14ac:dyDescent="0.35">
      <c r="A30" s="32" t="s">
        <v>39</v>
      </c>
      <c r="B30" s="39">
        <v>50</v>
      </c>
      <c r="C30" s="39">
        <v>50</v>
      </c>
      <c r="D30" s="33">
        <v>162</v>
      </c>
      <c r="E30" s="27">
        <f t="shared" si="1"/>
        <v>0</v>
      </c>
      <c r="F30" s="49"/>
      <c r="G30" s="34"/>
    </row>
    <row r="31" spans="1:9" x14ac:dyDescent="0.3">
      <c r="A31" s="1" t="s">
        <v>67</v>
      </c>
      <c r="B31" s="39">
        <v>0</v>
      </c>
      <c r="C31" s="39">
        <v>0</v>
      </c>
      <c r="D31" s="53"/>
      <c r="E31" s="54"/>
      <c r="F31" s="28"/>
      <c r="G31" s="29"/>
      <c r="I31"/>
    </row>
    <row r="32" spans="1:9" x14ac:dyDescent="0.3">
      <c r="A32" s="1" t="s">
        <v>68</v>
      </c>
      <c r="B32" s="40">
        <v>6</v>
      </c>
      <c r="C32" s="40">
        <v>6</v>
      </c>
      <c r="D32" s="53"/>
      <c r="E32" s="54"/>
      <c r="F32" s="28"/>
      <c r="G32" s="29"/>
      <c r="I32"/>
    </row>
    <row r="33" spans="1:9" x14ac:dyDescent="0.3">
      <c r="A33" s="1" t="s">
        <v>69</v>
      </c>
      <c r="B33" s="40">
        <v>12</v>
      </c>
      <c r="C33" s="40">
        <v>12</v>
      </c>
      <c r="D33" s="53"/>
      <c r="E33" s="54"/>
      <c r="F33" s="28"/>
      <c r="G33" s="29"/>
      <c r="I33"/>
    </row>
    <row r="34" spans="1:9" x14ac:dyDescent="0.3">
      <c r="A34" s="1" t="s">
        <v>70</v>
      </c>
      <c r="B34" s="40">
        <v>16</v>
      </c>
      <c r="C34" s="40">
        <v>16</v>
      </c>
      <c r="D34" s="53"/>
      <c r="E34" s="54"/>
      <c r="F34" s="28"/>
      <c r="G34" s="29"/>
      <c r="I34"/>
    </row>
    <row r="35" spans="1:9" x14ac:dyDescent="0.3">
      <c r="A35" s="1" t="s">
        <v>71</v>
      </c>
      <c r="B35" s="40">
        <v>25</v>
      </c>
      <c r="C35" s="40">
        <v>25</v>
      </c>
      <c r="D35" s="53"/>
      <c r="E35" s="54"/>
      <c r="F35" s="28"/>
      <c r="G35" s="29"/>
      <c r="I35"/>
    </row>
    <row r="36" spans="1:9" x14ac:dyDescent="0.3">
      <c r="A36" s="1" t="s">
        <v>72</v>
      </c>
      <c r="B36" s="40">
        <v>39</v>
      </c>
      <c r="C36" s="40">
        <v>39</v>
      </c>
      <c r="D36" s="53"/>
      <c r="E36" s="54"/>
      <c r="F36" s="28"/>
      <c r="G36" s="29"/>
      <c r="I36"/>
    </row>
    <row r="37" spans="1:9" s="35" customFormat="1" ht="15" thickBot="1" x14ac:dyDescent="0.35">
      <c r="A37" s="32" t="s">
        <v>73</v>
      </c>
      <c r="B37" s="40">
        <v>58</v>
      </c>
      <c r="C37" s="40">
        <v>58</v>
      </c>
      <c r="F37" s="49"/>
      <c r="G37" s="34"/>
    </row>
    <row r="38" spans="1:9" x14ac:dyDescent="0.3">
      <c r="A38" s="1" t="s">
        <v>40</v>
      </c>
      <c r="C38" s="1">
        <v>13312</v>
      </c>
      <c r="D38" s="1">
        <v>26554</v>
      </c>
    </row>
    <row r="39" spans="1:9" x14ac:dyDescent="0.3">
      <c r="A39" s="1" t="s">
        <v>40</v>
      </c>
      <c r="C39" s="1">
        <v>12964</v>
      </c>
      <c r="D39" s="1">
        <v>25321</v>
      </c>
    </row>
    <row r="40" spans="1:9" x14ac:dyDescent="0.3">
      <c r="A40" s="1" t="s">
        <v>40</v>
      </c>
    </row>
    <row r="41" spans="1:9" x14ac:dyDescent="0.3">
      <c r="A41" s="1" t="s">
        <v>41</v>
      </c>
      <c r="C41" s="1">
        <v>239</v>
      </c>
      <c r="D41" s="50">
        <v>257</v>
      </c>
    </row>
    <row r="42" spans="1:9" x14ac:dyDescent="0.3">
      <c r="A42" s="1" t="s">
        <v>42</v>
      </c>
      <c r="C42" s="1">
        <v>69</v>
      </c>
      <c r="D42" s="50">
        <v>162</v>
      </c>
    </row>
    <row r="43" spans="1:9" x14ac:dyDescent="0.3">
      <c r="A43" s="1" t="s">
        <v>74</v>
      </c>
      <c r="C43" s="1">
        <v>95</v>
      </c>
      <c r="D43" s="1"/>
    </row>
    <row r="45" spans="1:9" x14ac:dyDescent="0.3">
      <c r="E45" s="3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6" workbookViewId="0">
      <selection activeCell="E19" sqref="E19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109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63</v>
      </c>
    </row>
    <row r="2" spans="1:13" x14ac:dyDescent="0.3">
      <c r="A2" s="2" t="s">
        <v>0</v>
      </c>
      <c r="B2" s="3" t="s">
        <v>128</v>
      </c>
      <c r="C2" s="4"/>
      <c r="D2" s="4"/>
      <c r="E2" s="5" t="s">
        <v>1</v>
      </c>
      <c r="F2" s="5" t="s">
        <v>128</v>
      </c>
      <c r="G2" s="41" t="s">
        <v>141</v>
      </c>
    </row>
    <row r="3" spans="1:13" x14ac:dyDescent="0.3">
      <c r="A3" s="2" t="s">
        <v>2</v>
      </c>
      <c r="B3" s="5">
        <v>56</v>
      </c>
      <c r="C3" s="6"/>
      <c r="D3" s="6"/>
    </row>
    <row r="4" spans="1:13" x14ac:dyDescent="0.3">
      <c r="A4" s="2" t="s">
        <v>3</v>
      </c>
      <c r="B4" s="5" t="s">
        <v>202</v>
      </c>
      <c r="C4" s="6"/>
      <c r="D4" s="6"/>
      <c r="E4" s="7"/>
      <c r="F4" s="8"/>
      <c r="G4" s="9"/>
      <c r="H4" s="6"/>
      <c r="L4" s="8"/>
    </row>
    <row r="5" spans="1:13" x14ac:dyDescent="0.3">
      <c r="A5" s="2" t="s">
        <v>6</v>
      </c>
      <c r="B5" s="5" t="s">
        <v>203</v>
      </c>
      <c r="C5" s="6"/>
      <c r="D5" s="6"/>
      <c r="E5" s="7"/>
      <c r="F5" s="8"/>
      <c r="G5" s="9"/>
      <c r="H5" s="6"/>
      <c r="I5" s="66"/>
      <c r="J5" s="59"/>
      <c r="L5" s="1"/>
    </row>
    <row r="6" spans="1:13" x14ac:dyDescent="0.3">
      <c r="A6" s="2" t="s">
        <v>9</v>
      </c>
      <c r="B6" s="10" t="s">
        <v>206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43656</v>
      </c>
      <c r="C7" s="14"/>
      <c r="D7" s="14"/>
      <c r="E7" s="12" t="s">
        <v>45</v>
      </c>
      <c r="F7" s="8"/>
      <c r="G7" s="7"/>
      <c r="H7" s="8"/>
      <c r="J7" s="7"/>
      <c r="K7" s="7"/>
    </row>
    <row r="8" spans="1:13" x14ac:dyDescent="0.3">
      <c r="A8" s="2" t="s">
        <v>12</v>
      </c>
      <c r="B8" s="10" t="s">
        <v>205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43656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250</v>
      </c>
      <c r="C11" s="6"/>
      <c r="D11" s="6"/>
      <c r="E11" s="17" t="s">
        <v>16</v>
      </c>
      <c r="F11" s="18">
        <v>5.1666699999999999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130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250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9" x14ac:dyDescent="0.3">
      <c r="A17" s="1">
        <v>100</v>
      </c>
      <c r="B17" s="39">
        <v>0</v>
      </c>
      <c r="C17" s="39">
        <v>0</v>
      </c>
      <c r="D17" s="1">
        <v>2272</v>
      </c>
      <c r="E17" s="27">
        <f>24000*1.05*(D17-$D$41)*(328/$F$12)/(10*328*$F$11*AVERAGE($D$38:$D$40))</f>
        <v>0.38693801494153601</v>
      </c>
      <c r="F17" s="28"/>
      <c r="G17" s="29"/>
      <c r="H17" s="30"/>
      <c r="I17"/>
    </row>
    <row r="18" spans="1:9" x14ac:dyDescent="0.3">
      <c r="A18" s="1">
        <v>50</v>
      </c>
      <c r="B18" s="39">
        <v>0</v>
      </c>
      <c r="C18" s="39">
        <v>0</v>
      </c>
      <c r="D18" s="1">
        <v>2852</v>
      </c>
      <c r="E18" s="27">
        <f t="shared" ref="E18:E23" si="0">24000*1.05*(D18-$D$41)*(328/$F$12)/(10*328*$F$11*AVERAGE($D$38:$D$40))</f>
        <v>0.49519853045822243</v>
      </c>
      <c r="F18" s="31"/>
      <c r="G18" s="29"/>
      <c r="I18"/>
    </row>
    <row r="19" spans="1:9" x14ac:dyDescent="0.3">
      <c r="A19" s="1">
        <v>25</v>
      </c>
      <c r="B19" s="39">
        <v>0</v>
      </c>
      <c r="C19" s="39">
        <v>0</v>
      </c>
      <c r="D19" s="1">
        <v>2860</v>
      </c>
      <c r="E19" s="27">
        <f t="shared" si="0"/>
        <v>0.49669177894810779</v>
      </c>
      <c r="F19" s="31"/>
      <c r="G19" s="29"/>
      <c r="I19"/>
    </row>
    <row r="20" spans="1:9" x14ac:dyDescent="0.3">
      <c r="A20" s="1">
        <v>15</v>
      </c>
      <c r="B20" s="39">
        <v>0</v>
      </c>
      <c r="C20" s="39">
        <v>0</v>
      </c>
      <c r="D20" s="1">
        <v>2112</v>
      </c>
      <c r="E20" s="27">
        <f t="shared" si="0"/>
        <v>0.35707304514382943</v>
      </c>
      <c r="F20" s="28"/>
      <c r="G20" s="29"/>
      <c r="I20"/>
    </row>
    <row r="21" spans="1:9" x14ac:dyDescent="0.3">
      <c r="A21" s="1">
        <v>5</v>
      </c>
      <c r="B21" s="39">
        <v>0</v>
      </c>
      <c r="C21" s="39">
        <v>0</v>
      </c>
      <c r="D21" s="1">
        <v>508</v>
      </c>
      <c r="E21" s="27">
        <f t="shared" si="0"/>
        <v>5.7676722921820855E-2</v>
      </c>
      <c r="F21" s="28"/>
      <c r="G21" s="29"/>
      <c r="I21"/>
    </row>
    <row r="22" spans="1:9" x14ac:dyDescent="0.3">
      <c r="A22" s="1">
        <v>1</v>
      </c>
      <c r="B22" s="39">
        <v>0</v>
      </c>
      <c r="C22" s="39">
        <v>0</v>
      </c>
      <c r="D22" s="1">
        <v>231</v>
      </c>
      <c r="E22" s="27">
        <f t="shared" si="0"/>
        <v>5.9729939595413182E-3</v>
      </c>
      <c r="F22" s="28"/>
      <c r="G22" s="29"/>
      <c r="I22"/>
    </row>
    <row r="23" spans="1:9" x14ac:dyDescent="0.3">
      <c r="A23" s="1">
        <v>0.1</v>
      </c>
      <c r="B23" s="39">
        <v>0</v>
      </c>
      <c r="C23" s="39">
        <v>0</v>
      </c>
      <c r="D23" s="47">
        <v>199</v>
      </c>
      <c r="E23" s="27">
        <f t="shared" si="0"/>
        <v>0</v>
      </c>
      <c r="F23" s="28"/>
      <c r="G23" s="29"/>
      <c r="I23"/>
    </row>
    <row r="24" spans="1:9" x14ac:dyDescent="0.3">
      <c r="A24" s="1" t="s">
        <v>33</v>
      </c>
      <c r="B24" s="39">
        <v>0</v>
      </c>
      <c r="C24" s="39">
        <v>0</v>
      </c>
      <c r="D24" s="1">
        <v>615</v>
      </c>
      <c r="E24" s="27">
        <f>24000*1.05*(D24-$D$42)*(328/$F$13)/(10*328*$F$11*AVERAGE($D$38:$D$40))</f>
        <v>4.1342680229829572E-2</v>
      </c>
      <c r="F24" s="28"/>
      <c r="G24" s="29"/>
      <c r="I24"/>
    </row>
    <row r="25" spans="1:9" x14ac:dyDescent="0.3">
      <c r="A25" s="1" t="s">
        <v>34</v>
      </c>
      <c r="B25" s="39">
        <v>0</v>
      </c>
      <c r="C25" s="39">
        <v>0</v>
      </c>
      <c r="D25" s="1">
        <v>451</v>
      </c>
      <c r="E25" s="27">
        <f t="shared" ref="E25:E27" si="1">24000*1.05*(D25-$D$42)*(328/$F$13)/(10*328*$F$11*AVERAGE($D$38:$D$40))</f>
        <v>2.7916542491825517E-2</v>
      </c>
      <c r="F25" s="31"/>
      <c r="G25" s="29"/>
      <c r="I25"/>
    </row>
    <row r="26" spans="1:9" x14ac:dyDescent="0.3">
      <c r="A26" s="1" t="s">
        <v>35</v>
      </c>
      <c r="B26" s="39">
        <v>0</v>
      </c>
      <c r="C26" s="39">
        <v>0</v>
      </c>
      <c r="D26" s="1">
        <v>437</v>
      </c>
      <c r="E26" s="27">
        <f t="shared" si="1"/>
        <v>2.6770408782483705E-2</v>
      </c>
      <c r="F26" s="31"/>
      <c r="G26" s="29"/>
      <c r="I26"/>
    </row>
    <row r="27" spans="1:9" x14ac:dyDescent="0.3">
      <c r="A27" s="1" t="s">
        <v>36</v>
      </c>
      <c r="B27" s="39">
        <v>0</v>
      </c>
      <c r="C27" s="39">
        <v>0</v>
      </c>
      <c r="D27" s="1">
        <v>282</v>
      </c>
      <c r="E27" s="27">
        <f t="shared" si="1"/>
        <v>1.4081071286199381E-2</v>
      </c>
      <c r="F27" s="28"/>
      <c r="G27" s="29"/>
      <c r="I27"/>
    </row>
    <row r="28" spans="1:9" x14ac:dyDescent="0.3">
      <c r="A28" s="1" t="s">
        <v>37</v>
      </c>
      <c r="B28" s="39">
        <v>0</v>
      </c>
      <c r="C28" s="39">
        <v>0</v>
      </c>
      <c r="D28" s="1"/>
      <c r="E28" s="27"/>
      <c r="F28" s="28"/>
      <c r="G28" s="29"/>
      <c r="I28"/>
    </row>
    <row r="29" spans="1:9" x14ac:dyDescent="0.3">
      <c r="A29" s="1" t="s">
        <v>38</v>
      </c>
      <c r="B29" s="39">
        <v>0</v>
      </c>
      <c r="C29" s="39">
        <v>0</v>
      </c>
      <c r="D29" s="47">
        <v>255</v>
      </c>
      <c r="E29" s="27">
        <f t="shared" ref="E29:E30" si="2">24000*1.05*(D29-$D$42)*(328/$F$13)/(10*328*$F$11*AVERAGE($D$38:$D$40))</f>
        <v>1.1870670561040174E-2</v>
      </c>
      <c r="F29" s="28"/>
      <c r="G29" s="29"/>
      <c r="I29"/>
    </row>
    <row r="30" spans="1:9" s="35" customFormat="1" ht="15" thickBot="1" x14ac:dyDescent="0.35">
      <c r="A30" s="32" t="s">
        <v>39</v>
      </c>
      <c r="B30" s="39">
        <v>0</v>
      </c>
      <c r="C30" s="39">
        <v>0</v>
      </c>
      <c r="D30" s="33">
        <v>110</v>
      </c>
      <c r="E30" s="27">
        <f t="shared" si="2"/>
        <v>0</v>
      </c>
      <c r="F30" s="49"/>
      <c r="G30" s="34"/>
    </row>
    <row r="31" spans="1:9" x14ac:dyDescent="0.3">
      <c r="A31" s="1" t="s">
        <v>67</v>
      </c>
      <c r="B31" s="39">
        <v>0</v>
      </c>
      <c r="C31" s="39">
        <v>0</v>
      </c>
      <c r="D31" s="53"/>
      <c r="E31" s="54"/>
      <c r="F31" s="28"/>
      <c r="G31" s="29"/>
      <c r="I31"/>
    </row>
    <row r="32" spans="1:9" x14ac:dyDescent="0.3">
      <c r="A32" s="1" t="s">
        <v>68</v>
      </c>
      <c r="B32" s="40">
        <v>6</v>
      </c>
      <c r="C32" s="40">
        <v>6</v>
      </c>
      <c r="D32" s="53"/>
      <c r="E32" s="54"/>
      <c r="F32" s="28"/>
      <c r="G32" s="29"/>
      <c r="I32"/>
    </row>
    <row r="33" spans="1:9" x14ac:dyDescent="0.3">
      <c r="A33" s="1" t="s">
        <v>69</v>
      </c>
      <c r="B33" s="40">
        <v>12</v>
      </c>
      <c r="C33" s="40">
        <v>12</v>
      </c>
      <c r="D33" s="53"/>
      <c r="E33" s="54"/>
      <c r="F33" s="28"/>
      <c r="G33" s="29"/>
      <c r="I33"/>
    </row>
    <row r="34" spans="1:9" x14ac:dyDescent="0.3">
      <c r="A34" s="1" t="s">
        <v>70</v>
      </c>
      <c r="B34" s="40">
        <v>16</v>
      </c>
      <c r="C34" s="40">
        <v>16</v>
      </c>
      <c r="D34" s="53"/>
      <c r="E34" s="54"/>
      <c r="F34" s="28"/>
      <c r="G34" s="29"/>
      <c r="I34"/>
    </row>
    <row r="35" spans="1:9" x14ac:dyDescent="0.3">
      <c r="A35" s="1" t="s">
        <v>71</v>
      </c>
      <c r="B35" s="40">
        <v>25</v>
      </c>
      <c r="C35" s="40">
        <v>25</v>
      </c>
      <c r="D35" s="53"/>
      <c r="E35" s="54"/>
      <c r="F35" s="28"/>
      <c r="G35" s="29"/>
      <c r="I35"/>
    </row>
    <row r="36" spans="1:9" x14ac:dyDescent="0.3">
      <c r="A36" s="1" t="s">
        <v>72</v>
      </c>
      <c r="B36" s="40">
        <v>39</v>
      </c>
      <c r="C36" s="40">
        <v>39</v>
      </c>
      <c r="D36" s="53"/>
      <c r="E36" s="54"/>
      <c r="F36" s="28"/>
      <c r="G36" s="29"/>
      <c r="I36"/>
    </row>
    <row r="37" spans="1:9" s="35" customFormat="1" ht="15" thickBot="1" x14ac:dyDescent="0.35">
      <c r="A37" s="32" t="s">
        <v>73</v>
      </c>
      <c r="B37" s="40">
        <v>58</v>
      </c>
      <c r="C37" s="40">
        <v>58</v>
      </c>
      <c r="F37" s="49"/>
      <c r="G37" s="34"/>
    </row>
    <row r="38" spans="1:9" x14ac:dyDescent="0.3">
      <c r="A38" s="1" t="s">
        <v>40</v>
      </c>
      <c r="C38" s="1">
        <v>13312</v>
      </c>
      <c r="D38" s="1">
        <v>26045</v>
      </c>
    </row>
    <row r="39" spans="1:9" x14ac:dyDescent="0.3">
      <c r="A39" s="1" t="s">
        <v>40</v>
      </c>
      <c r="C39" s="1">
        <v>12964</v>
      </c>
      <c r="D39" s="1">
        <v>26216</v>
      </c>
    </row>
    <row r="40" spans="1:9" x14ac:dyDescent="0.3">
      <c r="A40" s="1" t="s">
        <v>40</v>
      </c>
    </row>
    <row r="41" spans="1:9" x14ac:dyDescent="0.3">
      <c r="A41" s="1" t="s">
        <v>41</v>
      </c>
      <c r="C41" s="1">
        <v>239</v>
      </c>
      <c r="D41" s="47">
        <v>199</v>
      </c>
    </row>
    <row r="42" spans="1:9" x14ac:dyDescent="0.3">
      <c r="A42" s="1" t="s">
        <v>42</v>
      </c>
      <c r="C42" s="1">
        <v>69</v>
      </c>
      <c r="D42" s="47">
        <v>110</v>
      </c>
    </row>
    <row r="43" spans="1:9" x14ac:dyDescent="0.3">
      <c r="A43" s="1" t="s">
        <v>74</v>
      </c>
      <c r="C43" s="1">
        <v>95</v>
      </c>
      <c r="D43" s="1">
        <v>95</v>
      </c>
    </row>
    <row r="45" spans="1:9" x14ac:dyDescent="0.3">
      <c r="E45" s="3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0" zoomScale="145" zoomScaleNormal="145" workbookViewId="0">
      <selection activeCell="E27" sqref="E27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77734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142</v>
      </c>
      <c r="C2" s="4"/>
      <c r="D2" s="4"/>
      <c r="E2" s="5" t="s">
        <v>1</v>
      </c>
      <c r="F2" s="5" t="s">
        <v>142</v>
      </c>
      <c r="G2" s="41" t="s">
        <v>207</v>
      </c>
    </row>
    <row r="3" spans="1:13" x14ac:dyDescent="0.3">
      <c r="A3" s="2" t="s">
        <v>2</v>
      </c>
      <c r="B3" s="5">
        <v>63</v>
      </c>
      <c r="C3" s="6"/>
      <c r="D3" s="6"/>
    </row>
    <row r="4" spans="1:13" x14ac:dyDescent="0.3">
      <c r="A4" s="2" t="s">
        <v>3</v>
      </c>
      <c r="B4" s="5" t="s">
        <v>208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377.21948244734199</v>
      </c>
      <c r="H4" s="6" t="s">
        <v>5</v>
      </c>
      <c r="L4" s="8"/>
    </row>
    <row r="5" spans="1:13" ht="16.2" x14ac:dyDescent="0.3">
      <c r="A5" s="2" t="s">
        <v>6</v>
      </c>
      <c r="B5" s="5">
        <v>-70.566730000000007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24*(((E24+E25)/2)*(B25-B24)+((E25+E26)/2)*(B26-B25)+((E26+E27)/2)*(B27-B26)+((E27+E28)/2)*(B28-B27)+((E28+E29)/2)*(B29-B28)+((E29+E30)/2)*(B30-B29))</f>
        <v>86.12139576624611</v>
      </c>
      <c r="H5" s="6" t="s">
        <v>8</v>
      </c>
      <c r="I5" s="9">
        <f>100*G5/G4</f>
        <v>22.830580013392666</v>
      </c>
      <c r="J5" s="59" t="s">
        <v>10</v>
      </c>
      <c r="L5" s="1"/>
    </row>
    <row r="6" spans="1:13" x14ac:dyDescent="0.3">
      <c r="A6" s="2" t="s">
        <v>9</v>
      </c>
      <c r="B6" s="10" t="s">
        <v>210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43657</v>
      </c>
      <c r="C7" s="14"/>
      <c r="D7" s="14"/>
      <c r="E7" s="12" t="s">
        <v>45</v>
      </c>
      <c r="F7" s="8" t="s">
        <v>144</v>
      </c>
      <c r="G7" s="7"/>
      <c r="H7" s="8"/>
      <c r="J7" s="7"/>
      <c r="K7" s="7"/>
    </row>
    <row r="8" spans="1:13" x14ac:dyDescent="0.3">
      <c r="A8" s="2" t="s">
        <v>12</v>
      </c>
      <c r="B8" s="10" t="s">
        <v>209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43657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143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143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7663</v>
      </c>
      <c r="E17" s="27">
        <f>24000*1.05*(D17-$D$34)*(328/$F$12)/(10*328*$F$11*AVERAGE($D$31:$D$33))</f>
        <v>0.62734603811434297</v>
      </c>
      <c r="F17" s="28"/>
      <c r="G17" s="29"/>
      <c r="H17" s="30"/>
      <c r="I17"/>
    </row>
    <row r="18" spans="1:10" x14ac:dyDescent="0.3">
      <c r="A18" s="1">
        <v>50</v>
      </c>
      <c r="B18" s="40">
        <v>5</v>
      </c>
      <c r="C18" s="40">
        <v>5</v>
      </c>
      <c r="D18" s="1">
        <v>5355</v>
      </c>
      <c r="E18" s="27">
        <f t="shared" ref="E18:E23" si="0">24000*1.05*(D18-$D$34)*(328/$F$12)/(10*328*$F$11*AVERAGE($D$31:$D$33))</f>
        <v>0.43289067201604814</v>
      </c>
      <c r="F18" s="31"/>
      <c r="G18" s="29"/>
      <c r="I18"/>
    </row>
    <row r="19" spans="1:10" x14ac:dyDescent="0.3">
      <c r="A19" s="1">
        <v>25</v>
      </c>
      <c r="B19" s="40">
        <v>9</v>
      </c>
      <c r="C19" s="40">
        <v>9</v>
      </c>
      <c r="D19" s="1">
        <v>5960</v>
      </c>
      <c r="E19" s="27">
        <f t="shared" si="0"/>
        <v>0.48386359077231694</v>
      </c>
      <c r="F19" s="31"/>
      <c r="G19" s="29"/>
      <c r="I19"/>
    </row>
    <row r="20" spans="1:10" x14ac:dyDescent="0.3">
      <c r="A20" s="1">
        <v>15</v>
      </c>
      <c r="B20" s="40">
        <v>12</v>
      </c>
      <c r="C20" s="40">
        <v>12</v>
      </c>
      <c r="D20" s="1">
        <v>10993</v>
      </c>
      <c r="E20" s="27">
        <f t="shared" si="0"/>
        <v>0.90790772316950852</v>
      </c>
      <c r="F20" s="28"/>
      <c r="G20" s="29"/>
      <c r="I20"/>
    </row>
    <row r="21" spans="1:10" x14ac:dyDescent="0.3">
      <c r="A21" s="1">
        <v>5</v>
      </c>
      <c r="B21" s="40">
        <v>19</v>
      </c>
      <c r="C21" s="40">
        <v>19</v>
      </c>
      <c r="D21" s="1">
        <v>7318</v>
      </c>
      <c r="E21" s="27">
        <f t="shared" si="0"/>
        <v>0.59827883650952862</v>
      </c>
      <c r="F21" s="28"/>
      <c r="G21" s="29"/>
      <c r="I21"/>
    </row>
    <row r="22" spans="1:10" x14ac:dyDescent="0.3">
      <c r="A22" s="1">
        <v>1</v>
      </c>
      <c r="B22" s="40">
        <v>29</v>
      </c>
      <c r="C22" s="40">
        <v>29</v>
      </c>
      <c r="D22" s="1">
        <v>1128</v>
      </c>
      <c r="E22" s="27">
        <f t="shared" si="0"/>
        <v>7.6754262788365099E-2</v>
      </c>
      <c r="F22" s="28"/>
      <c r="G22" s="29"/>
      <c r="I22"/>
    </row>
    <row r="23" spans="1:10" x14ac:dyDescent="0.3">
      <c r="A23" s="1">
        <v>0.1</v>
      </c>
      <c r="B23" s="40">
        <v>42</v>
      </c>
      <c r="C23" s="40">
        <v>42</v>
      </c>
      <c r="D23" s="47">
        <v>217</v>
      </c>
      <c r="E23" s="27">
        <f t="shared" si="0"/>
        <v>0</v>
      </c>
      <c r="F23" s="28"/>
      <c r="G23" s="29"/>
      <c r="I23"/>
    </row>
    <row r="24" spans="1:10" s="75" customFormat="1" x14ac:dyDescent="0.3">
      <c r="A24" s="70" t="s">
        <v>33</v>
      </c>
      <c r="B24" s="70">
        <v>0</v>
      </c>
      <c r="C24" s="70">
        <v>0</v>
      </c>
      <c r="D24" s="70">
        <v>3576</v>
      </c>
      <c r="E24" s="72">
        <f>24000*1.05*(D24-$D$35)*(328/$F$13)/(10*328*$F$11*AVERAGE($D$31:$D$33))</f>
        <v>0.12977881011455419</v>
      </c>
      <c r="F24" s="73"/>
      <c r="G24" s="74"/>
    </row>
    <row r="25" spans="1:10" s="75" customFormat="1" x14ac:dyDescent="0.3">
      <c r="A25" s="70" t="s">
        <v>34</v>
      </c>
      <c r="B25" s="70">
        <v>5</v>
      </c>
      <c r="C25" s="70">
        <v>5</v>
      </c>
      <c r="D25" s="70">
        <v>2370</v>
      </c>
      <c r="E25" s="72">
        <f t="shared" ref="E25:E30" si="1">24000*1.05*(D25-$D$35)*(328/$F$13)/(10*328*$F$11*AVERAGE($D$31:$D$33))</f>
        <v>8.5213535342870725E-2</v>
      </c>
      <c r="F25" s="77"/>
      <c r="G25" s="74"/>
    </row>
    <row r="26" spans="1:10" s="75" customFormat="1" x14ac:dyDescent="0.3">
      <c r="A26" s="70" t="s">
        <v>35</v>
      </c>
      <c r="B26" s="70">
        <v>9</v>
      </c>
      <c r="C26" s="70">
        <v>9</v>
      </c>
      <c r="D26" s="70">
        <v>7009</v>
      </c>
      <c r="E26" s="72">
        <f t="shared" si="1"/>
        <v>0.25663833606081404</v>
      </c>
      <c r="F26" s="77"/>
      <c r="G26" s="74"/>
    </row>
    <row r="27" spans="1:10" s="75" customFormat="1" x14ac:dyDescent="0.3">
      <c r="A27" s="70" t="s">
        <v>36</v>
      </c>
      <c r="B27" s="70">
        <v>12</v>
      </c>
      <c r="C27" s="70">
        <v>12</v>
      </c>
      <c r="D27" s="70">
        <v>6794</v>
      </c>
      <c r="E27" s="72">
        <f t="shared" si="1"/>
        <v>0.24869344876735472</v>
      </c>
      <c r="F27" s="73"/>
      <c r="G27" s="74"/>
    </row>
    <row r="28" spans="1:10" s="75" customFormat="1" x14ac:dyDescent="0.3">
      <c r="A28" s="70" t="s">
        <v>37</v>
      </c>
      <c r="B28" s="70">
        <v>19</v>
      </c>
      <c r="C28" s="70">
        <v>19</v>
      </c>
      <c r="D28" s="70">
        <v>2113</v>
      </c>
      <c r="E28" s="72">
        <f t="shared" si="1"/>
        <v>7.5716623554875156E-2</v>
      </c>
      <c r="F28" s="73"/>
      <c r="G28" s="74"/>
    </row>
    <row r="29" spans="1:10" s="75" customFormat="1" x14ac:dyDescent="0.3">
      <c r="A29" s="70" t="s">
        <v>38</v>
      </c>
      <c r="B29" s="70">
        <v>29</v>
      </c>
      <c r="C29" s="70">
        <v>29</v>
      </c>
      <c r="D29" s="70">
        <v>288</v>
      </c>
      <c r="E29" s="72">
        <f t="shared" si="1"/>
        <v>8.2774639708599485E-3</v>
      </c>
      <c r="F29" s="73"/>
      <c r="G29" s="74"/>
    </row>
    <row r="30" spans="1:10" s="81" customFormat="1" ht="15" thickBot="1" x14ac:dyDescent="0.35">
      <c r="A30" s="78" t="s">
        <v>39</v>
      </c>
      <c r="B30" s="70">
        <v>42</v>
      </c>
      <c r="C30" s="70">
        <v>42</v>
      </c>
      <c r="D30" s="78">
        <v>64</v>
      </c>
      <c r="E30" s="72">
        <f t="shared" si="1"/>
        <v>0</v>
      </c>
      <c r="F30" s="79"/>
      <c r="G30" s="80"/>
    </row>
    <row r="31" spans="1:10" x14ac:dyDescent="0.3">
      <c r="A31" s="1" t="s">
        <v>40</v>
      </c>
      <c r="B31" s="1"/>
      <c r="C31" s="1"/>
      <c r="D31" s="70">
        <v>12565</v>
      </c>
      <c r="J31" s="36"/>
    </row>
    <row r="32" spans="1:10" x14ac:dyDescent="0.3">
      <c r="A32" s="1" t="s">
        <v>40</v>
      </c>
      <c r="B32" s="1"/>
      <c r="C32" s="1"/>
      <c r="D32" s="1">
        <v>12360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217</v>
      </c>
    </row>
    <row r="35" spans="1:9" x14ac:dyDescent="0.3">
      <c r="A35" s="1" t="s">
        <v>42</v>
      </c>
      <c r="D35" s="50">
        <v>64</v>
      </c>
      <c r="I35"/>
    </row>
    <row r="36" spans="1:9" x14ac:dyDescent="0.3">
      <c r="A36" s="1"/>
    </row>
    <row r="37" spans="1:9" x14ac:dyDescent="0.3">
      <c r="A37" s="44" t="s">
        <v>145</v>
      </c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E27" sqref="E27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7.109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134</v>
      </c>
      <c r="C2" s="4"/>
      <c r="D2" s="4"/>
      <c r="E2" s="5" t="s">
        <v>1</v>
      </c>
      <c r="F2" s="5" t="s">
        <v>134</v>
      </c>
      <c r="G2" s="41" t="s">
        <v>207</v>
      </c>
    </row>
    <row r="3" spans="1:13" x14ac:dyDescent="0.3">
      <c r="A3" s="2" t="s">
        <v>2</v>
      </c>
      <c r="B3" s="5">
        <v>64</v>
      </c>
      <c r="C3" s="6"/>
      <c r="D3" s="6"/>
    </row>
    <row r="4" spans="1:13" x14ac:dyDescent="0.3">
      <c r="A4" s="2" t="s">
        <v>3</v>
      </c>
      <c r="B4" s="5" t="s">
        <v>211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452.25317759457175</v>
      </c>
      <c r="H4" s="6" t="s">
        <v>5</v>
      </c>
      <c r="L4" s="8"/>
    </row>
    <row r="5" spans="1:13" ht="16.2" x14ac:dyDescent="0.3">
      <c r="A5" s="2" t="s">
        <v>6</v>
      </c>
      <c r="B5" s="5" t="s">
        <v>212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24*(((E24+E25)/2)*(B25-B24)+((E25+E26)/2)*(B26-B25)+((E26+E27)/2)*(B27-B26)+((E27+E28)/2)*(B28-B27)+((E28+E29)/2)*(B29-B28)+((E29+E30)/2)*(B30-B29))</f>
        <v>59.566562578790055</v>
      </c>
      <c r="H5" s="6" t="s">
        <v>8</v>
      </c>
      <c r="I5" s="9">
        <f>100*G5/G4</f>
        <v>13.171065573405274</v>
      </c>
      <c r="J5" s="59" t="s">
        <v>10</v>
      </c>
      <c r="L5" s="1"/>
    </row>
    <row r="6" spans="1:13" x14ac:dyDescent="0.3">
      <c r="A6" s="2" t="s">
        <v>9</v>
      </c>
      <c r="B6" s="10" t="s">
        <v>214</v>
      </c>
      <c r="C6" s="11"/>
      <c r="D6" s="11"/>
      <c r="E6" s="12"/>
      <c r="F6" s="8"/>
      <c r="G6" s="89">
        <f>24*(((E31+E32)/2)*(B25-B24)+((E32+E33)/2)*(B26-B25)+((E33+E34)/2)*(B27-B26)+((E34+E35)/2)*(B28-B27)+((E35+E36)/2)*(B29-B28)+((E36+E37)/2)*(B30-B29))</f>
        <v>178.66615571699973</v>
      </c>
      <c r="H6" s="90" t="s">
        <v>112</v>
      </c>
      <c r="I6" s="89">
        <f>100*G6/G4</f>
        <v>39.50578228488807</v>
      </c>
      <c r="J6" s="91" t="s">
        <v>10</v>
      </c>
      <c r="K6" s="7"/>
      <c r="L6" s="1"/>
    </row>
    <row r="7" spans="1:13" x14ac:dyDescent="0.3">
      <c r="A7" s="2" t="s">
        <v>11</v>
      </c>
      <c r="B7" s="13">
        <v>43657</v>
      </c>
      <c r="C7" s="14"/>
      <c r="D7" s="14"/>
      <c r="E7" s="12" t="s">
        <v>45</v>
      </c>
      <c r="F7" s="8" t="s">
        <v>138</v>
      </c>
      <c r="G7" s="7"/>
      <c r="H7" s="8"/>
      <c r="J7" s="7"/>
      <c r="K7" s="7"/>
    </row>
    <row r="8" spans="1:13" x14ac:dyDescent="0.3">
      <c r="A8" s="2" t="s">
        <v>12</v>
      </c>
      <c r="B8" s="10" t="s">
        <v>213</v>
      </c>
      <c r="C8" s="11"/>
      <c r="D8" s="11"/>
      <c r="E8" s="12"/>
      <c r="F8" s="8" t="s">
        <v>137</v>
      </c>
      <c r="G8" s="7"/>
      <c r="H8" s="8"/>
      <c r="J8" s="7"/>
      <c r="K8" s="7"/>
    </row>
    <row r="9" spans="1:13" x14ac:dyDescent="0.3">
      <c r="A9" s="2" t="s">
        <v>13</v>
      </c>
      <c r="B9" s="13">
        <v>43657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24.08333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146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147</v>
      </c>
      <c r="C13" s="21"/>
      <c r="D13" s="21"/>
      <c r="E13" s="7" t="s">
        <v>21</v>
      </c>
      <c r="F13" s="16" t="s">
        <v>110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5917</v>
      </c>
      <c r="E17" s="27">
        <f>24000*1.05*(D17-$D$41)*(328/$F$12)/(10*328*$F$11*AVERAGE($D$38:$D$40))</f>
        <v>0.48747894701634453</v>
      </c>
      <c r="F17" s="28"/>
      <c r="G17" s="29"/>
      <c r="H17" s="30"/>
      <c r="I17"/>
    </row>
    <row r="18" spans="1:10" x14ac:dyDescent="0.3">
      <c r="A18" s="1">
        <v>50</v>
      </c>
      <c r="B18" s="40">
        <v>5</v>
      </c>
      <c r="C18" s="40">
        <v>5</v>
      </c>
      <c r="D18" s="1">
        <v>5372</v>
      </c>
      <c r="E18" s="27">
        <f t="shared" ref="E18:E23" si="0">24000*1.05*(D18-$D$41)*(328/$F$12)/(10*328*$F$11*AVERAGE($D$38:$D$40))</f>
        <v>0.4417200723825333</v>
      </c>
      <c r="F18" s="31"/>
      <c r="G18" s="29"/>
      <c r="I18"/>
    </row>
    <row r="19" spans="1:10" x14ac:dyDescent="0.3">
      <c r="A19" s="1">
        <v>25</v>
      </c>
      <c r="B19" s="40">
        <v>10</v>
      </c>
      <c r="C19" s="40">
        <v>10</v>
      </c>
      <c r="D19" s="1">
        <v>8047</v>
      </c>
      <c r="E19" s="27">
        <f t="shared" si="0"/>
        <v>0.66631638365857904</v>
      </c>
      <c r="F19" s="31"/>
      <c r="G19" s="29"/>
      <c r="I19"/>
    </row>
    <row r="20" spans="1:10" x14ac:dyDescent="0.3">
      <c r="A20" s="1">
        <v>15</v>
      </c>
      <c r="B20" s="40">
        <v>14</v>
      </c>
      <c r="C20" s="40">
        <v>14</v>
      </c>
      <c r="D20" s="1">
        <v>10608</v>
      </c>
      <c r="E20" s="27">
        <f t="shared" si="0"/>
        <v>0.88134111381856151</v>
      </c>
      <c r="F20" s="28"/>
      <c r="G20" s="29"/>
      <c r="I20"/>
    </row>
    <row r="21" spans="1:10" x14ac:dyDescent="0.3">
      <c r="A21" s="1">
        <v>5</v>
      </c>
      <c r="B21" s="40">
        <v>21</v>
      </c>
      <c r="C21" s="40">
        <v>21</v>
      </c>
      <c r="D21" s="1">
        <v>7515</v>
      </c>
      <c r="E21" s="27">
        <f t="shared" si="0"/>
        <v>0.62164900511695054</v>
      </c>
      <c r="F21" s="28"/>
      <c r="G21" s="29"/>
      <c r="I21"/>
    </row>
    <row r="22" spans="1:10" x14ac:dyDescent="0.3">
      <c r="A22" s="1">
        <v>1</v>
      </c>
      <c r="B22" s="40">
        <v>32</v>
      </c>
      <c r="C22" s="40">
        <v>32</v>
      </c>
      <c r="D22" s="1">
        <v>1792</v>
      </c>
      <c r="E22" s="27">
        <f t="shared" si="0"/>
        <v>0.14113884084300296</v>
      </c>
      <c r="F22" s="28"/>
      <c r="G22" s="29"/>
      <c r="I22"/>
    </row>
    <row r="23" spans="1:10" x14ac:dyDescent="0.3">
      <c r="A23" s="1">
        <v>0.1</v>
      </c>
      <c r="B23" s="40">
        <v>49</v>
      </c>
      <c r="C23" s="40">
        <v>49</v>
      </c>
      <c r="D23" s="47">
        <v>111</v>
      </c>
      <c r="E23" s="27">
        <f t="shared" si="0"/>
        <v>0</v>
      </c>
      <c r="F23" s="28"/>
      <c r="G23" s="29"/>
      <c r="I23"/>
    </row>
    <row r="24" spans="1:10" s="75" customFormat="1" x14ac:dyDescent="0.3">
      <c r="A24" s="70" t="s">
        <v>33</v>
      </c>
      <c r="B24" s="70">
        <v>0</v>
      </c>
      <c r="C24" s="70">
        <v>0</v>
      </c>
      <c r="D24" s="70">
        <v>695</v>
      </c>
      <c r="E24" s="72">
        <f>24000*1.05*(D24-$D$42)*(328/$F$13)/(10*328*$F$11*AVERAGE($D$38:$D$40))</f>
        <v>3.9225640812814065E-2</v>
      </c>
      <c r="F24" s="73"/>
      <c r="G24" s="74"/>
    </row>
    <row r="25" spans="1:10" s="75" customFormat="1" x14ac:dyDescent="0.3">
      <c r="A25" s="70" t="s">
        <v>34</v>
      </c>
      <c r="B25" s="70">
        <v>5</v>
      </c>
      <c r="C25" s="70">
        <v>5</v>
      </c>
      <c r="D25" s="70">
        <v>702</v>
      </c>
      <c r="E25" s="72">
        <f t="shared" ref="E25:E30" si="1">24000*1.05*(D25-$D$42)*(328/$F$13)/(10*328*$F$11*AVERAGE($D$38:$D$40))</f>
        <v>3.9684803832362052E-2</v>
      </c>
      <c r="F25" s="77"/>
      <c r="G25" s="74"/>
    </row>
    <row r="26" spans="1:10" s="75" customFormat="1" x14ac:dyDescent="0.3">
      <c r="A26" s="70" t="s">
        <v>35</v>
      </c>
      <c r="B26" s="70">
        <v>10</v>
      </c>
      <c r="C26" s="70">
        <v>10</v>
      </c>
      <c r="D26" s="70">
        <v>2521</v>
      </c>
      <c r="E26" s="72">
        <f t="shared" si="1"/>
        <v>0.15900159419776136</v>
      </c>
      <c r="F26" s="77"/>
      <c r="G26" s="74"/>
    </row>
    <row r="27" spans="1:10" s="75" customFormat="1" x14ac:dyDescent="0.3">
      <c r="A27" s="70" t="s">
        <v>36</v>
      </c>
      <c r="B27" s="70">
        <v>14</v>
      </c>
      <c r="C27" s="70">
        <v>14</v>
      </c>
      <c r="D27" s="70">
        <v>1686</v>
      </c>
      <c r="E27" s="72">
        <f t="shared" si="1"/>
        <v>0.10423000543739389</v>
      </c>
      <c r="F27" s="73"/>
      <c r="G27" s="74"/>
    </row>
    <row r="28" spans="1:10" s="75" customFormat="1" x14ac:dyDescent="0.3">
      <c r="A28" s="70" t="s">
        <v>37</v>
      </c>
      <c r="B28" s="70">
        <v>21</v>
      </c>
      <c r="C28" s="70">
        <v>21</v>
      </c>
      <c r="D28" s="70">
        <v>1325</v>
      </c>
      <c r="E28" s="72">
        <f t="shared" si="1"/>
        <v>8.0550312572133229E-2</v>
      </c>
      <c r="F28" s="73"/>
      <c r="G28" s="74"/>
    </row>
    <row r="29" spans="1:10" s="75" customFormat="1" x14ac:dyDescent="0.3">
      <c r="A29" s="70" t="s">
        <v>38</v>
      </c>
      <c r="B29" s="70">
        <v>32</v>
      </c>
      <c r="C29" s="70">
        <v>32</v>
      </c>
      <c r="D29" s="70">
        <v>284</v>
      </c>
      <c r="E29" s="72">
        <f t="shared" si="1"/>
        <v>1.226621209363918E-2</v>
      </c>
      <c r="F29" s="73"/>
      <c r="G29" s="74"/>
    </row>
    <row r="30" spans="1:10" s="81" customFormat="1" ht="15" thickBot="1" x14ac:dyDescent="0.35">
      <c r="A30" s="78" t="s">
        <v>39</v>
      </c>
      <c r="B30" s="70">
        <v>49</v>
      </c>
      <c r="C30" s="70">
        <v>49</v>
      </c>
      <c r="D30" s="78">
        <v>97</v>
      </c>
      <c r="E30" s="72">
        <f t="shared" si="1"/>
        <v>0</v>
      </c>
      <c r="F30" s="79"/>
      <c r="G30" s="80"/>
    </row>
    <row r="31" spans="1:10" x14ac:dyDescent="0.3">
      <c r="A31" s="1" t="s">
        <v>67</v>
      </c>
      <c r="B31" s="39">
        <v>0</v>
      </c>
      <c r="C31" s="39">
        <v>0</v>
      </c>
      <c r="D31" s="39">
        <v>517</v>
      </c>
      <c r="E31" s="54">
        <f>24000*1.05*(D31-$D$43)*(328/$F$12)/(10*328*$F$11*AVERAGE($D$38:$D$40))</f>
        <v>3.7194828372070381E-2</v>
      </c>
      <c r="F31" s="28"/>
      <c r="G31" s="29"/>
      <c r="I31"/>
      <c r="J31" s="44"/>
    </row>
    <row r="32" spans="1:10" x14ac:dyDescent="0.3">
      <c r="A32" s="1" t="s">
        <v>68</v>
      </c>
      <c r="B32" s="40">
        <v>5</v>
      </c>
      <c r="C32" s="40">
        <v>5</v>
      </c>
      <c r="D32" s="39">
        <v>798</v>
      </c>
      <c r="E32" s="54">
        <f t="shared" ref="E32:E37" si="2">24000*1.05*(D32-$D$43)*(328/$F$12)/(10*328*$F$11*AVERAGE($D$38:$D$40))</f>
        <v>6.0787936210787707E-2</v>
      </c>
      <c r="F32" s="28"/>
      <c r="G32" s="29"/>
      <c r="I32"/>
      <c r="J32" s="44"/>
    </row>
    <row r="33" spans="1:10" x14ac:dyDescent="0.3">
      <c r="A33" s="1" t="s">
        <v>69</v>
      </c>
      <c r="B33" s="40">
        <v>10</v>
      </c>
      <c r="C33" s="40">
        <v>10</v>
      </c>
      <c r="D33" s="39">
        <v>3743</v>
      </c>
      <c r="E33" s="54">
        <f t="shared" si="2"/>
        <v>0.30805378170908854</v>
      </c>
      <c r="F33" s="28"/>
      <c r="G33" s="29"/>
      <c r="I33"/>
      <c r="J33" s="44"/>
    </row>
    <row r="34" spans="1:10" x14ac:dyDescent="0.3">
      <c r="A34" s="1" t="s">
        <v>70</v>
      </c>
      <c r="B34" s="40">
        <v>14</v>
      </c>
      <c r="C34" s="40">
        <v>14</v>
      </c>
      <c r="D34" s="39">
        <v>5616</v>
      </c>
      <c r="E34" s="54">
        <f t="shared" si="2"/>
        <v>0.46531318022125068</v>
      </c>
      <c r="F34" s="28"/>
      <c r="G34" s="29"/>
      <c r="I34"/>
      <c r="J34" s="44"/>
    </row>
    <row r="35" spans="1:10" x14ac:dyDescent="0.3">
      <c r="A35" s="1" t="s">
        <v>71</v>
      </c>
      <c r="B35" s="40">
        <v>21</v>
      </c>
      <c r="C35" s="40">
        <v>21</v>
      </c>
      <c r="D35" s="39">
        <v>3266</v>
      </c>
      <c r="E35" s="54">
        <f t="shared" si="2"/>
        <v>0.26800427124977116</v>
      </c>
      <c r="F35" s="28"/>
      <c r="G35" s="29"/>
      <c r="I35"/>
      <c r="J35" s="44"/>
    </row>
    <row r="36" spans="1:10" x14ac:dyDescent="0.3">
      <c r="A36" s="1" t="s">
        <v>72</v>
      </c>
      <c r="B36" s="40">
        <v>32</v>
      </c>
      <c r="C36" s="40">
        <v>32</v>
      </c>
      <c r="D36" s="39">
        <v>661</v>
      </c>
      <c r="E36" s="54">
        <f t="shared" si="2"/>
        <v>4.9285246623939759E-2</v>
      </c>
      <c r="F36" s="28"/>
      <c r="G36" s="29"/>
      <c r="I36"/>
      <c r="J36" s="44"/>
    </row>
    <row r="37" spans="1:10" s="35" customFormat="1" ht="15" thickBot="1" x14ac:dyDescent="0.35">
      <c r="A37" s="32" t="s">
        <v>73</v>
      </c>
      <c r="B37" s="40">
        <v>49</v>
      </c>
      <c r="C37" s="40">
        <v>49</v>
      </c>
      <c r="D37" s="39">
        <v>74</v>
      </c>
      <c r="E37" s="54">
        <f t="shared" si="2"/>
        <v>0</v>
      </c>
      <c r="F37" s="49"/>
      <c r="G37" s="34"/>
      <c r="J37" s="63"/>
    </row>
    <row r="38" spans="1:10" x14ac:dyDescent="0.3">
      <c r="A38" s="1" t="s">
        <v>40</v>
      </c>
      <c r="B38" s="1"/>
      <c r="C38" s="1"/>
      <c r="D38" s="1">
        <v>12565</v>
      </c>
    </row>
    <row r="39" spans="1:10" x14ac:dyDescent="0.3">
      <c r="A39" s="1" t="s">
        <v>40</v>
      </c>
      <c r="B39" s="1"/>
      <c r="C39" s="1"/>
      <c r="D39" s="1">
        <v>12360</v>
      </c>
    </row>
    <row r="40" spans="1:10" x14ac:dyDescent="0.3">
      <c r="A40" s="1" t="s">
        <v>40</v>
      </c>
    </row>
    <row r="41" spans="1:10" x14ac:dyDescent="0.3">
      <c r="A41" s="1" t="s">
        <v>41</v>
      </c>
      <c r="D41" s="50">
        <v>111</v>
      </c>
    </row>
    <row r="42" spans="1:10" x14ac:dyDescent="0.3">
      <c r="A42" s="1" t="s">
        <v>42</v>
      </c>
      <c r="D42" s="50">
        <v>97</v>
      </c>
    </row>
    <row r="43" spans="1:10" x14ac:dyDescent="0.3">
      <c r="A43" s="1" t="s">
        <v>74</v>
      </c>
      <c r="D43" s="50">
        <v>74</v>
      </c>
    </row>
    <row r="45" spans="1:10" x14ac:dyDescent="0.3">
      <c r="E45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45"/>
  <sheetViews>
    <sheetView topLeftCell="A16" workbookViewId="0">
      <selection activeCell="E24" sqref="E24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8.3320312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61</v>
      </c>
      <c r="C2" s="4"/>
      <c r="D2" s="4"/>
      <c r="E2" s="5" t="s">
        <v>1</v>
      </c>
      <c r="F2" s="5" t="s">
        <v>61</v>
      </c>
      <c r="G2" s="41" t="s">
        <v>65</v>
      </c>
    </row>
    <row r="3" spans="1:13" x14ac:dyDescent="0.3">
      <c r="A3" s="2" t="s">
        <v>2</v>
      </c>
      <c r="B3" s="5">
        <v>11</v>
      </c>
      <c r="C3" s="6"/>
      <c r="D3" s="6"/>
    </row>
    <row r="4" spans="1:13" x14ac:dyDescent="0.3">
      <c r="A4" s="2" t="s">
        <v>3</v>
      </c>
      <c r="B4" s="5" t="s">
        <v>78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563.94300890485874</v>
      </c>
      <c r="H4" s="6" t="s">
        <v>5</v>
      </c>
      <c r="L4" s="8"/>
    </row>
    <row r="5" spans="1:13" ht="16.2" x14ac:dyDescent="0.3">
      <c r="A5" s="2" t="s">
        <v>6</v>
      </c>
      <c r="B5" s="5">
        <v>-70.830330000000004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24*(((E24+E25)/2)*(B25-B24)+((E25+E26)/2)*(B26-B25)+((E26+E27)/2)*(B27-B26)+((E27+E28)/2)*(B28-B27)+((E28+E29)/2)*(B29-B28)+((E29+E30)/2)*(B30-B29))</f>
        <v>103.82929476479828</v>
      </c>
      <c r="H5" s="6" t="s">
        <v>8</v>
      </c>
      <c r="I5" s="9">
        <f>100*G5/G4</f>
        <v>18.411309853176142</v>
      </c>
      <c r="J5" s="6" t="s">
        <v>10</v>
      </c>
      <c r="L5" s="1"/>
    </row>
    <row r="6" spans="1:13" x14ac:dyDescent="0.3">
      <c r="A6" s="2" t="s">
        <v>9</v>
      </c>
      <c r="B6" s="10" t="s">
        <v>76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43652</v>
      </c>
      <c r="C7" s="14"/>
      <c r="D7" s="14"/>
      <c r="E7" s="12" t="s">
        <v>43</v>
      </c>
      <c r="F7" s="8"/>
      <c r="G7" s="7"/>
      <c r="H7" s="8"/>
      <c r="J7" s="7"/>
      <c r="K7" s="7"/>
    </row>
    <row r="8" spans="1:13" x14ac:dyDescent="0.3">
      <c r="A8" s="2" t="s">
        <v>12</v>
      </c>
      <c r="B8" s="10" t="s">
        <v>77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43652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f>(B13+24)-B12</f>
        <v>24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75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75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1">
        <v>0</v>
      </c>
      <c r="C17" s="39">
        <v>0</v>
      </c>
      <c r="D17" s="1">
        <v>4957</v>
      </c>
      <c r="E17" s="27">
        <f>24000*1.05*(D17-$D$37)*(328/$F$12)/(10*328*$F$11*AVERAGE($D$31:$D$36))</f>
        <v>0.76802062177784725</v>
      </c>
      <c r="F17" s="28"/>
      <c r="G17" s="29"/>
      <c r="H17" s="30"/>
      <c r="I17"/>
    </row>
    <row r="18" spans="1:10" x14ac:dyDescent="0.3">
      <c r="A18" s="1">
        <v>50</v>
      </c>
      <c r="B18" s="1">
        <v>6</v>
      </c>
      <c r="C18" s="1">
        <v>6</v>
      </c>
      <c r="D18" s="1">
        <v>3858</v>
      </c>
      <c r="E18" s="27">
        <f t="shared" ref="E18:E23" si="0">24000*1.05*(D18-$D$37)*(328/$F$12)/(10*328*$F$11*AVERAGE($D$31:$D$36))</f>
        <v>0.5877441024839869</v>
      </c>
      <c r="F18" s="31"/>
      <c r="G18" s="29"/>
      <c r="I18"/>
    </row>
    <row r="19" spans="1:10" x14ac:dyDescent="0.3">
      <c r="A19" s="1">
        <v>25</v>
      </c>
      <c r="B19" s="1">
        <v>11</v>
      </c>
      <c r="C19" s="1">
        <v>11</v>
      </c>
      <c r="D19" s="1">
        <v>5111</v>
      </c>
      <c r="E19" s="27">
        <f t="shared" si="0"/>
        <v>0.7932822996406812</v>
      </c>
      <c r="F19" s="31"/>
      <c r="G19" s="29"/>
      <c r="I19"/>
    </row>
    <row r="20" spans="1:10" x14ac:dyDescent="0.3">
      <c r="A20" s="1">
        <v>15</v>
      </c>
      <c r="B20" s="1">
        <v>16</v>
      </c>
      <c r="C20" s="1">
        <v>16</v>
      </c>
      <c r="D20" s="1">
        <v>4997</v>
      </c>
      <c r="E20" s="27">
        <f t="shared" si="0"/>
        <v>0.7745820965474145</v>
      </c>
      <c r="F20" s="28"/>
      <c r="G20" s="29"/>
      <c r="I20"/>
    </row>
    <row r="21" spans="1:10" x14ac:dyDescent="0.3">
      <c r="A21" s="1">
        <v>5</v>
      </c>
      <c r="B21" s="1">
        <v>25</v>
      </c>
      <c r="C21" s="1">
        <v>25</v>
      </c>
      <c r="D21" s="1">
        <v>4808</v>
      </c>
      <c r="E21" s="27">
        <f t="shared" si="0"/>
        <v>0.7435791282612092</v>
      </c>
      <c r="F21" s="28"/>
      <c r="G21" s="29"/>
      <c r="I21"/>
    </row>
    <row r="22" spans="1:10" x14ac:dyDescent="0.3">
      <c r="A22" s="1">
        <v>1</v>
      </c>
      <c r="B22" s="1">
        <v>38</v>
      </c>
      <c r="C22" s="1">
        <v>38</v>
      </c>
      <c r="D22" s="1">
        <v>423</v>
      </c>
      <c r="E22" s="27">
        <f t="shared" si="0"/>
        <v>2.4277456647398842E-2</v>
      </c>
      <c r="F22" s="28"/>
      <c r="G22" s="29"/>
      <c r="I22"/>
    </row>
    <row r="23" spans="1:10" x14ac:dyDescent="0.3">
      <c r="A23" s="1">
        <v>0.1</v>
      </c>
      <c r="B23" s="1">
        <v>57</v>
      </c>
      <c r="C23" s="1">
        <v>57</v>
      </c>
      <c r="D23" s="1">
        <v>278</v>
      </c>
      <c r="E23" s="27">
        <f t="shared" si="0"/>
        <v>4.9211060771754407E-4</v>
      </c>
      <c r="F23" s="28"/>
      <c r="G23" s="29"/>
      <c r="I23"/>
    </row>
    <row r="24" spans="1:10" x14ac:dyDescent="0.3">
      <c r="A24" s="1" t="s">
        <v>33</v>
      </c>
      <c r="B24" s="1">
        <v>0</v>
      </c>
      <c r="C24" s="39">
        <v>0</v>
      </c>
      <c r="D24" s="1">
        <v>2015</v>
      </c>
      <c r="E24" s="27">
        <f>24000*1.05*(D24-$D$38)*(328/$F$13)/(10*328*$F$11*AVERAGE($D$31:$D$36))</f>
        <v>0.14158971871171447</v>
      </c>
      <c r="F24" s="28"/>
      <c r="G24" s="29"/>
      <c r="I24"/>
    </row>
    <row r="25" spans="1:10" x14ac:dyDescent="0.3">
      <c r="A25" s="1" t="s">
        <v>34</v>
      </c>
      <c r="B25" s="1">
        <v>6</v>
      </c>
      <c r="C25" s="1">
        <v>6</v>
      </c>
      <c r="D25" s="1">
        <v>2832</v>
      </c>
      <c r="E25" s="27">
        <f t="shared" ref="E25:E30" si="1">24000*1.05*(D25-$D$38)*(328/$F$13)/(10*328*$F$11*AVERAGE($D$31:$D$36))</f>
        <v>0.20036959685575445</v>
      </c>
      <c r="F25" s="31"/>
      <c r="G25" s="29"/>
      <c r="I25"/>
    </row>
    <row r="26" spans="1:10" x14ac:dyDescent="0.3">
      <c r="A26" s="1" t="s">
        <v>35</v>
      </c>
      <c r="B26" s="1">
        <v>11</v>
      </c>
      <c r="C26" s="1">
        <v>11</v>
      </c>
      <c r="D26" s="1">
        <v>1499</v>
      </c>
      <c r="E26" s="27">
        <f t="shared" si="1"/>
        <v>0.10446558514705762</v>
      </c>
      <c r="F26" s="31"/>
      <c r="G26" s="29"/>
      <c r="I26"/>
    </row>
    <row r="27" spans="1:10" x14ac:dyDescent="0.3">
      <c r="A27" s="1" t="s">
        <v>36</v>
      </c>
      <c r="B27" s="1">
        <v>16</v>
      </c>
      <c r="C27" s="1">
        <v>16</v>
      </c>
      <c r="D27" s="1">
        <v>2852</v>
      </c>
      <c r="E27" s="27">
        <f t="shared" si="1"/>
        <v>0.2018085167613613</v>
      </c>
      <c r="F27" s="28"/>
      <c r="G27" s="29"/>
      <c r="I27"/>
    </row>
    <row r="28" spans="1:10" x14ac:dyDescent="0.3">
      <c r="A28" s="1" t="s">
        <v>37</v>
      </c>
      <c r="B28" s="1">
        <v>25</v>
      </c>
      <c r="C28" s="1">
        <v>25</v>
      </c>
      <c r="D28" s="1">
        <v>1052</v>
      </c>
      <c r="E28" s="27">
        <f t="shared" si="1"/>
        <v>7.2305725256744419E-2</v>
      </c>
      <c r="F28" s="28"/>
      <c r="G28" s="29"/>
      <c r="I28"/>
    </row>
    <row r="29" spans="1:10" x14ac:dyDescent="0.3">
      <c r="A29" s="1" t="s">
        <v>38</v>
      </c>
      <c r="B29" s="1">
        <v>38</v>
      </c>
      <c r="C29" s="1">
        <v>38</v>
      </c>
      <c r="D29" s="1">
        <v>107</v>
      </c>
      <c r="E29" s="27">
        <f t="shared" si="1"/>
        <v>4.3167597168205629E-3</v>
      </c>
      <c r="F29" s="28"/>
      <c r="G29" s="29"/>
      <c r="I29"/>
    </row>
    <row r="30" spans="1:10" s="35" customFormat="1" ht="15" thickBot="1" x14ac:dyDescent="0.35">
      <c r="A30" s="32" t="s">
        <v>39</v>
      </c>
      <c r="B30" s="1">
        <v>57</v>
      </c>
      <c r="C30" s="1">
        <v>57</v>
      </c>
      <c r="D30" s="46">
        <v>47</v>
      </c>
      <c r="E30" s="27">
        <f t="shared" si="1"/>
        <v>0</v>
      </c>
      <c r="F30" s="49"/>
      <c r="G30" s="34"/>
    </row>
    <row r="31" spans="1:10" x14ac:dyDescent="0.3">
      <c r="A31" s="1" t="s">
        <v>40</v>
      </c>
      <c r="B31" s="1"/>
      <c r="C31" s="1"/>
      <c r="D31" s="1">
        <v>5290</v>
      </c>
      <c r="J31" s="36"/>
    </row>
    <row r="32" spans="1:10" x14ac:dyDescent="0.3">
      <c r="A32" s="1" t="s">
        <v>40</v>
      </c>
      <c r="B32" s="1"/>
      <c r="C32" s="1"/>
      <c r="D32" s="1">
        <v>7157</v>
      </c>
    </row>
    <row r="33" spans="1:9" x14ac:dyDescent="0.3">
      <c r="A33" s="1" t="s">
        <v>40</v>
      </c>
      <c r="D33" s="1">
        <v>6111</v>
      </c>
    </row>
    <row r="34" spans="1:9" x14ac:dyDescent="0.3">
      <c r="A34" s="1" t="s">
        <v>40</v>
      </c>
      <c r="D34" s="1">
        <v>6136</v>
      </c>
    </row>
    <row r="35" spans="1:9" x14ac:dyDescent="0.3">
      <c r="A35" s="1" t="s">
        <v>40</v>
      </c>
      <c r="D35" s="1">
        <v>6688</v>
      </c>
      <c r="I35"/>
    </row>
    <row r="36" spans="1:9" x14ac:dyDescent="0.3">
      <c r="A36" s="1" t="s">
        <v>40</v>
      </c>
      <c r="D36" s="1">
        <v>7024</v>
      </c>
    </row>
    <row r="37" spans="1:9" x14ac:dyDescent="0.3">
      <c r="A37" s="1" t="s">
        <v>41</v>
      </c>
      <c r="D37" s="50">
        <v>275</v>
      </c>
    </row>
    <row r="38" spans="1:9" x14ac:dyDescent="0.3">
      <c r="A38" s="1" t="s">
        <v>42</v>
      </c>
      <c r="D38" s="50">
        <v>47</v>
      </c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E23" sqref="E23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77734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148</v>
      </c>
      <c r="C2" s="4"/>
      <c r="D2" s="4"/>
      <c r="E2" s="5" t="s">
        <v>1</v>
      </c>
      <c r="F2" s="5" t="s">
        <v>148</v>
      </c>
      <c r="G2" s="41" t="s">
        <v>219</v>
      </c>
    </row>
    <row r="3" spans="1:13" x14ac:dyDescent="0.3">
      <c r="A3" s="2" t="s">
        <v>2</v>
      </c>
      <c r="B3" s="5">
        <v>77</v>
      </c>
      <c r="C3" s="6"/>
      <c r="D3" s="6"/>
    </row>
    <row r="4" spans="1:13" x14ac:dyDescent="0.3">
      <c r="A4" s="2" t="s">
        <v>3</v>
      </c>
      <c r="B4" s="5" t="s">
        <v>215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24*(((E17+E18)/2)*(B18-B17)+((E18+E19)/2)*(B19-B18)+((E19+E20)/2)*(B20-B19)+((E20+E21)/2)*(B21-B20)+((E23+E21)/2)*(B23-B21))</f>
        <v>404.46303313840156</v>
      </c>
      <c r="H4" s="6" t="s">
        <v>5</v>
      </c>
      <c r="L4" s="8"/>
    </row>
    <row r="5" spans="1:13" ht="16.2" x14ac:dyDescent="0.3">
      <c r="A5" s="2" t="s">
        <v>6</v>
      </c>
      <c r="B5" s="5" t="s">
        <v>216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24*(((E24+E25)/2)*(B25-B24)+((E25+E26)/2)*(B26-B25)+((E26+E27)/2)*(B27-B26)+((E27+E28)/2)*(B28-B27)+((E28+E230)/2)*(B30-B28))</f>
        <v>90.44352792312165</v>
      </c>
      <c r="H5" s="6" t="s">
        <v>8</v>
      </c>
      <c r="I5" s="9">
        <f>100*G5/G4</f>
        <v>22.361382997435307</v>
      </c>
      <c r="J5" s="59" t="s">
        <v>10</v>
      </c>
      <c r="L5" s="1"/>
    </row>
    <row r="6" spans="1:13" x14ac:dyDescent="0.3">
      <c r="A6" s="2" t="s">
        <v>9</v>
      </c>
      <c r="B6" s="10" t="s">
        <v>218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43658</v>
      </c>
      <c r="C7" s="14"/>
      <c r="D7" s="14"/>
      <c r="E7" s="12" t="s">
        <v>45</v>
      </c>
      <c r="F7" s="8" t="s">
        <v>144</v>
      </c>
      <c r="G7" s="7"/>
      <c r="H7" s="8"/>
      <c r="J7" s="7"/>
      <c r="K7" s="7"/>
    </row>
    <row r="8" spans="1:13" x14ac:dyDescent="0.3">
      <c r="A8" s="2" t="s">
        <v>12</v>
      </c>
      <c r="B8" s="10" t="s">
        <v>217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43658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23.75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149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150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3541</v>
      </c>
      <c r="E17" s="27">
        <f>24000*1.05*(D17-$D$34)*(328/$F$12)/(10*328*$F$11*AVERAGE($D$31:$D$33))</f>
        <v>0.27030539311241064</v>
      </c>
      <c r="F17" s="28"/>
      <c r="G17" s="29"/>
      <c r="H17" s="30"/>
      <c r="I17"/>
    </row>
    <row r="18" spans="1:10" x14ac:dyDescent="0.3">
      <c r="A18" s="1">
        <v>50</v>
      </c>
      <c r="B18" s="40">
        <v>4</v>
      </c>
      <c r="C18" s="40">
        <v>4</v>
      </c>
      <c r="D18" s="1">
        <v>4739</v>
      </c>
      <c r="E18" s="27">
        <f t="shared" ref="E18:E21" si="0">24000*1.05*(D18-$D$34)*(328/$F$12)/(10*328*$F$11*AVERAGE($D$31:$D$33))</f>
        <v>0.36994411955815465</v>
      </c>
      <c r="F18" s="31"/>
      <c r="G18" s="29"/>
      <c r="I18"/>
    </row>
    <row r="19" spans="1:10" x14ac:dyDescent="0.3">
      <c r="A19" s="1">
        <v>25</v>
      </c>
      <c r="B19" s="40">
        <v>9</v>
      </c>
      <c r="C19" s="40">
        <v>9</v>
      </c>
      <c r="D19" s="1">
        <v>10561</v>
      </c>
      <c r="E19" s="27">
        <f t="shared" si="0"/>
        <v>0.85416504223521772</v>
      </c>
      <c r="F19" s="31"/>
      <c r="G19" s="29"/>
      <c r="I19"/>
    </row>
    <row r="20" spans="1:10" x14ac:dyDescent="0.3">
      <c r="A20" s="1">
        <v>15</v>
      </c>
      <c r="B20" s="40">
        <v>12</v>
      </c>
      <c r="C20" s="40">
        <v>12</v>
      </c>
      <c r="D20" s="1">
        <v>10082</v>
      </c>
      <c r="E20" s="27">
        <f t="shared" si="0"/>
        <v>0.81432618583495775</v>
      </c>
      <c r="F20" s="28"/>
      <c r="G20" s="29"/>
      <c r="I20"/>
    </row>
    <row r="21" spans="1:10" x14ac:dyDescent="0.3">
      <c r="A21" s="1">
        <v>5</v>
      </c>
      <c r="B21" s="40">
        <v>20</v>
      </c>
      <c r="C21" s="40">
        <v>20</v>
      </c>
      <c r="D21" s="1">
        <v>5211</v>
      </c>
      <c r="E21" s="27">
        <f t="shared" si="0"/>
        <v>0.40920077972709551</v>
      </c>
      <c r="F21" s="28"/>
      <c r="G21" s="29"/>
      <c r="I21"/>
    </row>
    <row r="22" spans="1:10" x14ac:dyDescent="0.3">
      <c r="A22" s="1">
        <v>1</v>
      </c>
      <c r="B22" s="40">
        <v>30</v>
      </c>
      <c r="C22" s="40">
        <v>30</v>
      </c>
      <c r="D22" s="1"/>
      <c r="E22" s="27"/>
      <c r="F22" s="28"/>
      <c r="G22" s="29"/>
      <c r="I22"/>
    </row>
    <row r="23" spans="1:10" x14ac:dyDescent="0.3">
      <c r="A23" s="1">
        <v>0.1</v>
      </c>
      <c r="B23" s="40">
        <v>45</v>
      </c>
      <c r="C23" s="40">
        <v>45</v>
      </c>
      <c r="D23" s="47">
        <v>291</v>
      </c>
      <c r="E23" s="27">
        <f>24000*1.05*(D23-$D$34)*(328/$F$12)/(10*328*$F$11*AVERAGE($D$31:$D$33))</f>
        <v>0</v>
      </c>
      <c r="F23" s="28"/>
      <c r="G23" s="29"/>
      <c r="I23"/>
    </row>
    <row r="24" spans="1:10" s="75" customFormat="1" x14ac:dyDescent="0.3">
      <c r="A24" s="70" t="s">
        <v>33</v>
      </c>
      <c r="B24" s="70">
        <v>0</v>
      </c>
      <c r="C24" s="70">
        <v>0</v>
      </c>
      <c r="D24" s="70">
        <v>2586</v>
      </c>
      <c r="E24" s="72">
        <f>24000*1.05*(D24-$D$35)*(328/$F$13)/(10*328*$F$11*AVERAGE($D$31:$D$33))</f>
        <v>9.061249615266237E-2</v>
      </c>
      <c r="F24" s="73"/>
      <c r="G24" s="74"/>
    </row>
    <row r="25" spans="1:10" s="75" customFormat="1" x14ac:dyDescent="0.3">
      <c r="A25" s="70" t="s">
        <v>34</v>
      </c>
      <c r="B25" s="70">
        <v>4</v>
      </c>
      <c r="C25" s="70">
        <v>4</v>
      </c>
      <c r="D25" s="70">
        <v>2044</v>
      </c>
      <c r="E25" s="72">
        <f t="shared" ref="E25:E28" si="1">24000*1.05*(D25-$D$35)*(328/$F$13)/(10*328*$F$11*AVERAGE($D$31:$D$33))</f>
        <v>7.08411705026048E-2</v>
      </c>
      <c r="F25" s="77"/>
      <c r="G25" s="74"/>
    </row>
    <row r="26" spans="1:10" s="75" customFormat="1" x14ac:dyDescent="0.3">
      <c r="A26" s="70" t="s">
        <v>35</v>
      </c>
      <c r="B26" s="70">
        <v>9</v>
      </c>
      <c r="C26" s="70">
        <v>9</v>
      </c>
      <c r="D26" s="70">
        <v>4000</v>
      </c>
      <c r="E26" s="72">
        <f t="shared" si="1"/>
        <v>0.14219303945373507</v>
      </c>
      <c r="F26" s="77"/>
      <c r="G26" s="74"/>
    </row>
    <row r="27" spans="1:10" s="75" customFormat="1" x14ac:dyDescent="0.3">
      <c r="A27" s="70" t="s">
        <v>36</v>
      </c>
      <c r="B27" s="70">
        <v>12</v>
      </c>
      <c r="C27" s="70">
        <v>12</v>
      </c>
      <c r="D27" s="70">
        <v>4945</v>
      </c>
      <c r="E27" s="72">
        <f t="shared" si="1"/>
        <v>0.17666518472920442</v>
      </c>
      <c r="F27" s="73"/>
      <c r="G27" s="74"/>
    </row>
    <row r="28" spans="1:10" s="75" customFormat="1" x14ac:dyDescent="0.3">
      <c r="A28" s="70" t="s">
        <v>37</v>
      </c>
      <c r="B28" s="70">
        <v>20</v>
      </c>
      <c r="C28" s="70">
        <v>20</v>
      </c>
      <c r="D28" s="70">
        <v>2973</v>
      </c>
      <c r="E28" s="72">
        <f t="shared" si="1"/>
        <v>0.10472966040833077</v>
      </c>
      <c r="F28" s="73"/>
      <c r="G28" s="74"/>
    </row>
    <row r="29" spans="1:10" s="75" customFormat="1" x14ac:dyDescent="0.3">
      <c r="A29" s="70" t="s">
        <v>38</v>
      </c>
      <c r="B29" s="70">
        <v>30</v>
      </c>
      <c r="C29" s="70">
        <v>30</v>
      </c>
      <c r="D29" s="70"/>
      <c r="E29" s="72"/>
      <c r="F29" s="73"/>
      <c r="G29" s="74"/>
    </row>
    <row r="30" spans="1:10" s="81" customFormat="1" ht="15" thickBot="1" x14ac:dyDescent="0.35">
      <c r="A30" s="78" t="s">
        <v>39</v>
      </c>
      <c r="B30" s="70">
        <v>45</v>
      </c>
      <c r="C30" s="70">
        <v>45</v>
      </c>
      <c r="D30" s="78">
        <v>102</v>
      </c>
      <c r="E30" s="72">
        <f>24000*1.05*(D30-$D$35)*(328/$F$13)/(10*328*$F$11*AVERAGE($D$31:$D$33))</f>
        <v>0</v>
      </c>
      <c r="F30" s="79"/>
      <c r="G30" s="80"/>
    </row>
    <row r="31" spans="1:10" x14ac:dyDescent="0.3">
      <c r="A31" s="1" t="s">
        <v>40</v>
      </c>
      <c r="B31" s="1"/>
      <c r="C31" s="1"/>
      <c r="D31" s="70">
        <v>12832</v>
      </c>
      <c r="J31" s="36"/>
    </row>
    <row r="32" spans="1:10" x14ac:dyDescent="0.3">
      <c r="A32" s="1" t="s">
        <v>40</v>
      </c>
      <c r="B32" s="1"/>
      <c r="C32" s="1"/>
      <c r="D32" s="1">
        <v>12683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291</v>
      </c>
    </row>
    <row r="35" spans="1:9" x14ac:dyDescent="0.3">
      <c r="A35" s="1" t="s">
        <v>42</v>
      </c>
      <c r="D35" s="50">
        <v>102</v>
      </c>
      <c r="I35"/>
    </row>
    <row r="36" spans="1:9" x14ac:dyDescent="0.3">
      <c r="A36" s="1"/>
    </row>
    <row r="37" spans="1:9" x14ac:dyDescent="0.3">
      <c r="A37" s="44" t="s">
        <v>145</v>
      </c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E18" sqref="E18:E23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77734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107</v>
      </c>
      <c r="C2" s="4"/>
      <c r="D2" s="4"/>
      <c r="E2" s="5" t="s">
        <v>1</v>
      </c>
      <c r="F2" s="5" t="s">
        <v>107</v>
      </c>
      <c r="G2" s="41" t="s">
        <v>219</v>
      </c>
    </row>
    <row r="3" spans="1:13" x14ac:dyDescent="0.3">
      <c r="A3" s="2" t="s">
        <v>2</v>
      </c>
      <c r="B3" s="5">
        <v>79</v>
      </c>
      <c r="C3" s="6"/>
      <c r="D3" s="6"/>
    </row>
    <row r="4" spans="1:13" x14ac:dyDescent="0.3">
      <c r="A4" s="2" t="s">
        <v>3</v>
      </c>
      <c r="B4" s="5" t="s">
        <v>220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347.69167836325789</v>
      </c>
      <c r="H4" s="6" t="s">
        <v>5</v>
      </c>
      <c r="L4" s="8"/>
    </row>
    <row r="5" spans="1:13" ht="16.2" x14ac:dyDescent="0.3">
      <c r="A5" s="2" t="s">
        <v>6</v>
      </c>
      <c r="B5" s="5" t="s">
        <v>221</v>
      </c>
      <c r="C5" s="6"/>
      <c r="D5" s="6"/>
      <c r="E5" s="7" t="s">
        <v>7</v>
      </c>
      <c r="F5" s="8"/>
      <c r="G5" s="9"/>
      <c r="H5" s="6"/>
      <c r="I5" s="9"/>
      <c r="J5" s="59"/>
      <c r="L5" s="1"/>
    </row>
    <row r="6" spans="1:13" x14ac:dyDescent="0.3">
      <c r="A6" s="2" t="s">
        <v>9</v>
      </c>
      <c r="B6" s="10" t="s">
        <v>223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43658</v>
      </c>
      <c r="C7" s="14"/>
      <c r="D7" s="14"/>
      <c r="E7" s="12" t="s">
        <v>45</v>
      </c>
      <c r="F7" s="8"/>
      <c r="G7" s="7"/>
      <c r="H7" s="8"/>
      <c r="J7" s="7"/>
      <c r="K7" s="7"/>
    </row>
    <row r="8" spans="1:13" x14ac:dyDescent="0.3">
      <c r="A8" s="2" t="s">
        <v>12</v>
      </c>
      <c r="B8" s="10" t="s">
        <v>222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43658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21.5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84" t="s">
        <v>251</v>
      </c>
      <c r="C12" s="21"/>
      <c r="D12" s="21"/>
      <c r="E12" s="7" t="s">
        <v>18</v>
      </c>
      <c r="F12" s="16" t="s">
        <v>113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84" t="s">
        <v>149</v>
      </c>
      <c r="C13" s="21"/>
      <c r="D13" s="21"/>
      <c r="E13" s="7" t="s">
        <v>21</v>
      </c>
      <c r="F13" s="16" t="s">
        <v>60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9496</v>
      </c>
      <c r="E17" s="27">
        <f>24000*1.05*(D17-$D$34)*(328/F$12)/(10*328*$F$11*AVERAGE($D$31:$D$33))</f>
        <v>0.24916780591211363</v>
      </c>
      <c r="F17" s="28"/>
      <c r="G17" s="29"/>
      <c r="H17" s="30"/>
      <c r="I17"/>
    </row>
    <row r="18" spans="1:10" x14ac:dyDescent="0.3">
      <c r="A18" s="1">
        <v>50</v>
      </c>
      <c r="B18" s="40">
        <v>5</v>
      </c>
      <c r="C18" s="40">
        <v>5</v>
      </c>
      <c r="D18" s="1">
        <v>11806</v>
      </c>
      <c r="E18" s="27">
        <f t="shared" ref="E18:E23" si="0">24000*1.05*(D18-$D$34)*(328/F$12)/(10*328*$F$11*AVERAGE($D$31:$D$33))</f>
        <v>0.31064143953990198</v>
      </c>
      <c r="F18" s="31"/>
      <c r="G18" s="29"/>
      <c r="I18"/>
    </row>
    <row r="19" spans="1:10" x14ac:dyDescent="0.3">
      <c r="A19" s="1">
        <v>25</v>
      </c>
      <c r="B19" s="40">
        <v>9</v>
      </c>
      <c r="C19" s="40">
        <v>9</v>
      </c>
      <c r="D19" s="1">
        <v>21879</v>
      </c>
      <c r="E19" s="27">
        <f t="shared" si="0"/>
        <v>0.57870373890471249</v>
      </c>
      <c r="F19" s="31"/>
      <c r="G19" s="29"/>
      <c r="I19"/>
    </row>
    <row r="20" spans="1:10" x14ac:dyDescent="0.3">
      <c r="A20" s="1">
        <v>15</v>
      </c>
      <c r="B20" s="40">
        <v>12</v>
      </c>
      <c r="C20" s="40">
        <v>12</v>
      </c>
      <c r="D20" s="1">
        <v>20612</v>
      </c>
      <c r="E20" s="27">
        <f t="shared" si="0"/>
        <v>0.54498638227856189</v>
      </c>
      <c r="F20" s="28"/>
      <c r="G20" s="29"/>
      <c r="I20"/>
    </row>
    <row r="21" spans="1:10" x14ac:dyDescent="0.3">
      <c r="A21" s="1">
        <v>5</v>
      </c>
      <c r="B21" s="40">
        <v>20</v>
      </c>
      <c r="C21" s="40">
        <v>20</v>
      </c>
      <c r="D21" s="1">
        <v>26532</v>
      </c>
      <c r="E21" s="27">
        <f t="shared" si="0"/>
        <v>0.70252920092640048</v>
      </c>
      <c r="F21" s="28"/>
      <c r="G21" s="29"/>
      <c r="I21"/>
    </row>
    <row r="22" spans="1:10" x14ac:dyDescent="0.3">
      <c r="A22" s="1">
        <v>1</v>
      </c>
      <c r="B22" s="40">
        <v>30</v>
      </c>
      <c r="C22" s="40">
        <v>30</v>
      </c>
      <c r="D22" s="1">
        <v>3502</v>
      </c>
      <c r="E22" s="27">
        <f t="shared" si="0"/>
        <v>8.9655702031177051E-2</v>
      </c>
      <c r="F22" s="28"/>
      <c r="G22" s="29"/>
      <c r="I22"/>
    </row>
    <row r="23" spans="1:10" x14ac:dyDescent="0.3">
      <c r="A23" s="1">
        <v>0.1</v>
      </c>
      <c r="B23" s="40">
        <v>45</v>
      </c>
      <c r="C23" s="40">
        <v>45</v>
      </c>
      <c r="D23" s="47">
        <v>133</v>
      </c>
      <c r="E23" s="27">
        <f t="shared" si="0"/>
        <v>0</v>
      </c>
      <c r="F23" s="28"/>
      <c r="G23" s="29"/>
      <c r="I23"/>
    </row>
    <row r="24" spans="1:10" s="75" customFormat="1" x14ac:dyDescent="0.3">
      <c r="A24" s="70" t="s">
        <v>33</v>
      </c>
      <c r="B24" s="70">
        <v>0</v>
      </c>
      <c r="C24" s="70">
        <v>0</v>
      </c>
      <c r="D24" s="70"/>
      <c r="E24" s="72"/>
      <c r="F24" s="73"/>
      <c r="G24" s="74"/>
    </row>
    <row r="25" spans="1:10" s="75" customFormat="1" x14ac:dyDescent="0.3">
      <c r="A25" s="70" t="s">
        <v>34</v>
      </c>
      <c r="B25" s="70">
        <v>5</v>
      </c>
      <c r="C25" s="70">
        <v>5</v>
      </c>
      <c r="D25" s="70"/>
      <c r="E25" s="72"/>
      <c r="F25" s="77"/>
      <c r="G25" s="74"/>
    </row>
    <row r="26" spans="1:10" s="75" customFormat="1" x14ac:dyDescent="0.3">
      <c r="A26" s="70" t="s">
        <v>35</v>
      </c>
      <c r="B26" s="70">
        <v>9</v>
      </c>
      <c r="C26" s="70">
        <v>9</v>
      </c>
      <c r="D26" s="70"/>
      <c r="E26" s="72"/>
      <c r="F26" s="77"/>
      <c r="G26" s="74"/>
    </row>
    <row r="27" spans="1:10" s="75" customFormat="1" x14ac:dyDescent="0.3">
      <c r="A27" s="70" t="s">
        <v>36</v>
      </c>
      <c r="B27" s="70">
        <v>12</v>
      </c>
      <c r="C27" s="70">
        <v>12</v>
      </c>
      <c r="D27" s="70"/>
      <c r="E27" s="72"/>
      <c r="F27" s="73"/>
      <c r="G27" s="74"/>
    </row>
    <row r="28" spans="1:10" s="75" customFormat="1" x14ac:dyDescent="0.3">
      <c r="A28" s="70" t="s">
        <v>37</v>
      </c>
      <c r="B28" s="70">
        <v>20</v>
      </c>
      <c r="C28" s="70">
        <v>20</v>
      </c>
      <c r="D28" s="70"/>
      <c r="E28" s="72"/>
      <c r="F28" s="73"/>
      <c r="G28" s="74"/>
    </row>
    <row r="29" spans="1:10" s="75" customFormat="1" x14ac:dyDescent="0.3">
      <c r="A29" s="70" t="s">
        <v>38</v>
      </c>
      <c r="B29" s="70">
        <v>30</v>
      </c>
      <c r="C29" s="70">
        <v>30</v>
      </c>
      <c r="D29" s="70"/>
      <c r="E29" s="72"/>
      <c r="F29" s="73"/>
      <c r="G29" s="74"/>
    </row>
    <row r="30" spans="1:10" s="81" customFormat="1" ht="15" thickBot="1" x14ac:dyDescent="0.35">
      <c r="A30" s="78" t="s">
        <v>39</v>
      </c>
      <c r="B30" s="70">
        <v>45</v>
      </c>
      <c r="C30" s="70">
        <v>45</v>
      </c>
      <c r="D30" s="78"/>
      <c r="E30" s="82"/>
      <c r="F30" s="79"/>
      <c r="G30" s="80"/>
    </row>
    <row r="31" spans="1:10" x14ac:dyDescent="0.3">
      <c r="A31" s="1" t="s">
        <v>40</v>
      </c>
      <c r="B31" s="1"/>
      <c r="C31" s="1"/>
      <c r="D31" s="70">
        <v>13660</v>
      </c>
      <c r="J31" s="36"/>
    </row>
    <row r="32" spans="1:10" x14ac:dyDescent="0.3">
      <c r="A32" s="1" t="s">
        <v>40</v>
      </c>
      <c r="B32" s="1"/>
      <c r="C32" s="1"/>
      <c r="D32" s="1">
        <v>13196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133</v>
      </c>
    </row>
    <row r="35" spans="1:9" x14ac:dyDescent="0.3">
      <c r="A35" s="1" t="s">
        <v>42</v>
      </c>
      <c r="D35" s="50"/>
      <c r="I35"/>
    </row>
    <row r="36" spans="1:9" x14ac:dyDescent="0.3">
      <c r="A36" s="1"/>
    </row>
    <row r="37" spans="1:9" x14ac:dyDescent="0.3">
      <c r="A37" s="1"/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E24" sqref="E24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7.109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125</v>
      </c>
      <c r="C2" s="4"/>
      <c r="D2" s="4"/>
      <c r="E2" s="5" t="s">
        <v>1</v>
      </c>
      <c r="F2" s="5" t="s">
        <v>125</v>
      </c>
      <c r="G2" s="41" t="s">
        <v>219</v>
      </c>
    </row>
    <row r="3" spans="1:13" x14ac:dyDescent="0.3">
      <c r="A3" s="2" t="s">
        <v>2</v>
      </c>
      <c r="B3" s="5">
        <v>80</v>
      </c>
      <c r="C3" s="6"/>
      <c r="D3" s="6"/>
    </row>
    <row r="4" spans="1:13" x14ac:dyDescent="0.3">
      <c r="A4" s="2" t="s">
        <v>3</v>
      </c>
      <c r="B4" s="5" t="s">
        <v>224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1798.2119776440454</v>
      </c>
      <c r="H4" s="6" t="s">
        <v>5</v>
      </c>
      <c r="L4" s="8"/>
    </row>
    <row r="5" spans="1:13" ht="16.2" x14ac:dyDescent="0.3">
      <c r="A5" s="2" t="s">
        <v>6</v>
      </c>
      <c r="B5" s="5" t="s">
        <v>216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24*(((E24+E25)/2)*(B25-B24)+((E25+E26)/2)*(B26-B25)+((E26+E27)/2)*(B27-B26)+((E27+E28)/2)*(B28-B27)+((E28+E29)/2)*(B29-B28)+((E29+E30)/2)*(B30-B29))</f>
        <v>2954.3034638815152</v>
      </c>
      <c r="H5" s="6" t="s">
        <v>8</v>
      </c>
      <c r="I5" s="9">
        <f>100*G5/G4</f>
        <v>164.2911681498274</v>
      </c>
      <c r="J5" s="59" t="s">
        <v>10</v>
      </c>
      <c r="L5" s="1"/>
    </row>
    <row r="6" spans="1:13" x14ac:dyDescent="0.3">
      <c r="A6" s="2" t="s">
        <v>9</v>
      </c>
      <c r="B6" s="10" t="s">
        <v>226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43658</v>
      </c>
      <c r="C7" s="14"/>
      <c r="D7" s="14"/>
      <c r="E7" s="12" t="s">
        <v>45</v>
      </c>
      <c r="F7" s="8" t="s">
        <v>154</v>
      </c>
      <c r="G7" s="7"/>
      <c r="H7" s="8"/>
      <c r="J7" s="7"/>
      <c r="K7" s="7"/>
    </row>
    <row r="8" spans="1:13" x14ac:dyDescent="0.3">
      <c r="A8" s="2" t="s">
        <v>12</v>
      </c>
      <c r="B8" s="10" t="s">
        <v>225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43658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23.666699999999999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146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151</v>
      </c>
      <c r="C13" s="21"/>
      <c r="D13" s="21"/>
      <c r="E13" s="7" t="s">
        <v>21</v>
      </c>
      <c r="F13" s="16" t="s">
        <v>110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18181</v>
      </c>
      <c r="E17" s="27">
        <f>24000*1.05*(D17-$D$41)*(328/$F$12)/(10*328*$F$11*AVERAGE($D$38:$D$40))</f>
        <v>1.4948993592503192</v>
      </c>
      <c r="F17" s="28"/>
      <c r="G17" s="29"/>
      <c r="H17" s="30"/>
      <c r="I17"/>
    </row>
    <row r="18" spans="1:10" x14ac:dyDescent="0.3">
      <c r="A18" s="1">
        <v>50</v>
      </c>
      <c r="B18" s="40">
        <v>4</v>
      </c>
      <c r="C18" s="40">
        <v>4</v>
      </c>
      <c r="D18" s="1">
        <v>15859</v>
      </c>
      <c r="E18" s="27">
        <f t="shared" ref="E18:E23" si="0">24000*1.05*(D18-$D$41)*(328/$F$12)/(10*328*$F$11*AVERAGE($D$38:$D$40))</f>
        <v>1.3011423783862812</v>
      </c>
      <c r="F18" s="31"/>
      <c r="G18" s="29"/>
      <c r="I18"/>
    </row>
    <row r="19" spans="1:10" x14ac:dyDescent="0.3">
      <c r="A19" s="1">
        <v>25</v>
      </c>
      <c r="B19" s="40">
        <v>9</v>
      </c>
      <c r="C19" s="40">
        <v>9</v>
      </c>
      <c r="D19" s="1">
        <v>18848</v>
      </c>
      <c r="E19" s="27">
        <f t="shared" si="0"/>
        <v>1.5505565109455446</v>
      </c>
      <c r="F19" s="31"/>
      <c r="G19" s="29"/>
      <c r="I19"/>
    </row>
    <row r="20" spans="1:10" x14ac:dyDescent="0.3">
      <c r="A20" s="1">
        <v>15</v>
      </c>
      <c r="B20" s="40">
        <v>12</v>
      </c>
      <c r="C20" s="40">
        <v>12</v>
      </c>
      <c r="D20" s="1">
        <v>31723</v>
      </c>
      <c r="E20" s="27">
        <f t="shared" si="0"/>
        <v>2.624898082273921</v>
      </c>
      <c r="F20" s="28"/>
      <c r="G20" s="29"/>
      <c r="I20"/>
    </row>
    <row r="21" spans="1:10" x14ac:dyDescent="0.3">
      <c r="A21" s="1">
        <v>5</v>
      </c>
      <c r="B21" s="40">
        <v>19</v>
      </c>
      <c r="C21" s="40">
        <v>19</v>
      </c>
      <c r="D21" s="1">
        <v>24054</v>
      </c>
      <c r="E21" s="27">
        <f t="shared" si="0"/>
        <v>1.9849660037871391</v>
      </c>
      <c r="F21" s="28"/>
      <c r="G21" s="29"/>
      <c r="I21"/>
    </row>
    <row r="22" spans="1:10" x14ac:dyDescent="0.3">
      <c r="A22" s="1">
        <v>1</v>
      </c>
      <c r="B22" s="40">
        <v>29</v>
      </c>
      <c r="C22" s="40">
        <v>29</v>
      </c>
      <c r="D22" s="1">
        <v>19531</v>
      </c>
      <c r="E22" s="27">
        <f t="shared" si="0"/>
        <v>1.607548766729411</v>
      </c>
      <c r="F22" s="28"/>
      <c r="G22" s="29"/>
      <c r="I22"/>
    </row>
    <row r="23" spans="1:10" x14ac:dyDescent="0.3">
      <c r="A23" s="1">
        <v>0.1</v>
      </c>
      <c r="B23" s="40">
        <v>43</v>
      </c>
      <c r="C23" s="40">
        <v>43</v>
      </c>
      <c r="D23" s="47">
        <v>18398</v>
      </c>
      <c r="E23" s="27">
        <f t="shared" si="0"/>
        <v>1.5130067084525141</v>
      </c>
      <c r="F23" s="28"/>
      <c r="G23" s="29"/>
      <c r="I23"/>
    </row>
    <row r="24" spans="1:10" s="75" customFormat="1" x14ac:dyDescent="0.3">
      <c r="A24" s="70" t="s">
        <v>33</v>
      </c>
      <c r="B24" s="70">
        <v>0</v>
      </c>
      <c r="C24" s="70">
        <v>0</v>
      </c>
      <c r="D24" s="70">
        <v>3175</v>
      </c>
      <c r="E24" s="72">
        <f>24000*1.05*(D24-$D$42)*(328/$F$13)/(10*328*$F$11*AVERAGE($D$38:$D$40))</f>
        <v>0.16147718884589732</v>
      </c>
      <c r="F24" s="73"/>
      <c r="G24" s="74"/>
    </row>
    <row r="25" spans="1:10" s="75" customFormat="1" x14ac:dyDescent="0.3">
      <c r="A25" s="70" t="s">
        <v>34</v>
      </c>
      <c r="B25" s="70">
        <v>4</v>
      </c>
      <c r="C25" s="70">
        <v>4</v>
      </c>
      <c r="D25" s="70">
        <v>76253</v>
      </c>
      <c r="E25" s="72">
        <f t="shared" ref="E25:E30" si="1">24000*1.05*(D25-$D$42)*(328/$F$13)/(10*328*$F$11*AVERAGE($D$38:$D$40))</f>
        <v>4.9254779988905018</v>
      </c>
      <c r="F25" s="77"/>
      <c r="G25" s="74"/>
    </row>
    <row r="26" spans="1:10" s="75" customFormat="1" x14ac:dyDescent="0.3">
      <c r="A26" s="70" t="s">
        <v>35</v>
      </c>
      <c r="B26" s="70">
        <v>9</v>
      </c>
      <c r="C26" s="70">
        <v>9</v>
      </c>
      <c r="D26" s="70">
        <v>106659</v>
      </c>
      <c r="E26" s="72">
        <f t="shared" si="1"/>
        <v>6.9076642742430874</v>
      </c>
      <c r="F26" s="77"/>
      <c r="G26" s="74"/>
    </row>
    <row r="27" spans="1:10" s="75" customFormat="1" x14ac:dyDescent="0.3">
      <c r="A27" s="70" t="s">
        <v>36</v>
      </c>
      <c r="B27" s="70">
        <v>12</v>
      </c>
      <c r="C27" s="70">
        <v>12</v>
      </c>
      <c r="D27" s="70">
        <v>118541</v>
      </c>
      <c r="E27" s="72">
        <f t="shared" si="1"/>
        <v>7.6822593319205001</v>
      </c>
      <c r="F27" s="73"/>
      <c r="G27" s="74"/>
    </row>
    <row r="28" spans="1:10" s="75" customFormat="1" x14ac:dyDescent="0.3">
      <c r="A28" s="70" t="s">
        <v>37</v>
      </c>
      <c r="B28" s="70">
        <v>19</v>
      </c>
      <c r="C28" s="70">
        <v>19</v>
      </c>
      <c r="D28" s="70">
        <v>46818</v>
      </c>
      <c r="E28" s="72">
        <f t="shared" si="1"/>
        <v>3.0065918246155774</v>
      </c>
      <c r="F28" s="73"/>
      <c r="G28" s="74"/>
    </row>
    <row r="29" spans="1:10" s="75" customFormat="1" x14ac:dyDescent="0.3">
      <c r="A29" s="70" t="s">
        <v>38</v>
      </c>
      <c r="B29" s="70">
        <v>29</v>
      </c>
      <c r="C29" s="70">
        <v>29</v>
      </c>
      <c r="D29" s="70">
        <v>12216</v>
      </c>
      <c r="E29" s="72">
        <f t="shared" si="1"/>
        <v>0.75086566860195614</v>
      </c>
      <c r="F29" s="73"/>
      <c r="G29" s="74"/>
    </row>
    <row r="30" spans="1:10" s="81" customFormat="1" ht="15" thickBot="1" x14ac:dyDescent="0.35">
      <c r="A30" s="78" t="s">
        <v>39</v>
      </c>
      <c r="B30" s="70">
        <v>43</v>
      </c>
      <c r="C30" s="70">
        <v>43</v>
      </c>
      <c r="D30" s="78">
        <v>698</v>
      </c>
      <c r="E30" s="72">
        <f t="shared" si="1"/>
        <v>0</v>
      </c>
      <c r="F30" s="79"/>
      <c r="G30" s="80"/>
    </row>
    <row r="31" spans="1:10" x14ac:dyDescent="0.3">
      <c r="A31" s="1" t="s">
        <v>67</v>
      </c>
      <c r="B31" s="39">
        <v>0</v>
      </c>
      <c r="C31" s="39">
        <v>0</v>
      </c>
      <c r="D31" s="39">
        <v>2752</v>
      </c>
      <c r="E31" s="54">
        <f>24000*1.05*(D31-$D$43)*(328/$F$12)/(10*328*$F$11*AVERAGE($D$38:$D$40))</f>
        <v>0.188833784537174</v>
      </c>
      <c r="F31" s="28"/>
      <c r="G31" s="29"/>
      <c r="I31"/>
      <c r="J31" s="44"/>
    </row>
    <row r="32" spans="1:10" x14ac:dyDescent="0.3">
      <c r="A32" s="1" t="s">
        <v>68</v>
      </c>
      <c r="B32" s="40">
        <v>4</v>
      </c>
      <c r="C32" s="40">
        <v>4</v>
      </c>
      <c r="D32" s="39">
        <v>48728</v>
      </c>
      <c r="E32" s="54">
        <f t="shared" ref="E32:E37" si="2">24000*1.05*(D32-$D$43)*(328/$F$12)/(10*328*$F$11*AVERAGE($D$38:$D$40))</f>
        <v>4.0252553832473428</v>
      </c>
      <c r="F32" s="28"/>
      <c r="G32" s="29"/>
      <c r="I32"/>
      <c r="J32" s="44"/>
    </row>
    <row r="33" spans="1:10" x14ac:dyDescent="0.3">
      <c r="A33" s="1" t="s">
        <v>69</v>
      </c>
      <c r="B33" s="40">
        <v>9</v>
      </c>
      <c r="C33" s="40">
        <v>9</v>
      </c>
      <c r="D33" s="39">
        <v>63469</v>
      </c>
      <c r="E33" s="54">
        <f t="shared" si="2"/>
        <v>5.2553034689134863</v>
      </c>
      <c r="F33" s="28"/>
      <c r="G33" s="29"/>
      <c r="I33"/>
      <c r="J33" s="44"/>
    </row>
    <row r="34" spans="1:10" x14ac:dyDescent="0.3">
      <c r="A34" s="1" t="s">
        <v>70</v>
      </c>
      <c r="B34" s="40">
        <v>12</v>
      </c>
      <c r="C34" s="40">
        <v>12</v>
      </c>
      <c r="D34" s="39">
        <v>65229</v>
      </c>
      <c r="E34" s="54">
        <f t="shared" si="2"/>
        <v>5.4021649186640062</v>
      </c>
      <c r="F34" s="28"/>
      <c r="G34" s="29"/>
      <c r="I34"/>
      <c r="J34" s="44"/>
    </row>
    <row r="35" spans="1:10" x14ac:dyDescent="0.3">
      <c r="A35" s="1" t="s">
        <v>71</v>
      </c>
      <c r="B35" s="40">
        <v>19</v>
      </c>
      <c r="C35" s="40">
        <v>19</v>
      </c>
      <c r="D35" s="39">
        <v>27700</v>
      </c>
      <c r="E35" s="54">
        <f t="shared" si="2"/>
        <v>2.270594834750792</v>
      </c>
      <c r="F35" s="28"/>
      <c r="G35" s="29"/>
      <c r="I35"/>
      <c r="J35" s="44"/>
    </row>
    <row r="36" spans="1:10" x14ac:dyDescent="0.3">
      <c r="A36" s="1" t="s">
        <v>72</v>
      </c>
      <c r="B36" s="40">
        <v>29</v>
      </c>
      <c r="C36" s="40">
        <v>29</v>
      </c>
      <c r="D36" s="39">
        <v>6403</v>
      </c>
      <c r="E36" s="54">
        <f t="shared" si="2"/>
        <v>0.49348784876396251</v>
      </c>
      <c r="F36" s="28"/>
      <c r="G36" s="29"/>
      <c r="I36"/>
      <c r="J36" s="44"/>
    </row>
    <row r="37" spans="1:10" s="35" customFormat="1" ht="15" thickBot="1" x14ac:dyDescent="0.35">
      <c r="A37" s="32" t="s">
        <v>73</v>
      </c>
      <c r="B37" s="40">
        <v>43</v>
      </c>
      <c r="C37" s="40">
        <v>43</v>
      </c>
      <c r="D37" s="39">
        <v>489</v>
      </c>
      <c r="E37" s="54">
        <f t="shared" si="2"/>
        <v>0</v>
      </c>
      <c r="F37" s="49"/>
      <c r="G37" s="34"/>
      <c r="J37" s="63"/>
    </row>
    <row r="38" spans="1:10" x14ac:dyDescent="0.3">
      <c r="A38" s="1" t="s">
        <v>40</v>
      </c>
      <c r="B38" s="1"/>
      <c r="C38" s="1"/>
      <c r="D38" s="1">
        <v>13195</v>
      </c>
    </row>
    <row r="39" spans="1:10" x14ac:dyDescent="0.3">
      <c r="A39" s="1" t="s">
        <v>40</v>
      </c>
      <c r="B39" s="1"/>
      <c r="C39" s="1"/>
      <c r="D39" s="1">
        <v>12326</v>
      </c>
    </row>
    <row r="40" spans="1:10" x14ac:dyDescent="0.3">
      <c r="A40" s="1" t="s">
        <v>40</v>
      </c>
    </row>
    <row r="41" spans="1:10" x14ac:dyDescent="0.3">
      <c r="A41" s="1" t="s">
        <v>41</v>
      </c>
      <c r="D41" s="50">
        <v>266</v>
      </c>
    </row>
    <row r="42" spans="1:10" x14ac:dyDescent="0.3">
      <c r="A42" s="1" t="s">
        <v>42</v>
      </c>
      <c r="D42" s="50">
        <v>698</v>
      </c>
    </row>
    <row r="43" spans="1:10" x14ac:dyDescent="0.3">
      <c r="A43" s="1" t="s">
        <v>74</v>
      </c>
      <c r="D43" s="47">
        <v>489</v>
      </c>
    </row>
    <row r="45" spans="1:10" x14ac:dyDescent="0.3">
      <c r="E45" s="3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6" workbookViewId="0">
      <selection activeCell="E25" sqref="E25:E30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77734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152</v>
      </c>
      <c r="C2" s="4"/>
      <c r="D2" s="4"/>
      <c r="E2" s="5" t="s">
        <v>1</v>
      </c>
      <c r="F2" s="5" t="s">
        <v>152</v>
      </c>
      <c r="G2" s="41"/>
    </row>
    <row r="3" spans="1:13" x14ac:dyDescent="0.3">
      <c r="A3" s="2" t="s">
        <v>2</v>
      </c>
      <c r="B3" s="5">
        <v>82</v>
      </c>
      <c r="C3" s="6"/>
      <c r="D3" s="6"/>
    </row>
    <row r="4" spans="1:13" x14ac:dyDescent="0.3">
      <c r="A4" s="2" t="s">
        <v>3</v>
      </c>
      <c r="B4" s="5" t="s">
        <v>227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24*(((E17+E18)/2)*(B18-B17)+((E18+E19)/2)*(B19-B18)+((E19+E20)/2)*(B20-B19)+((E20+E21)/2)*(B21-B20)+((E23+E21)/2)*(B23-B21))</f>
        <v>199.89800415136517</v>
      </c>
      <c r="H4" s="6" t="s">
        <v>5</v>
      </c>
      <c r="L4" s="8"/>
    </row>
    <row r="5" spans="1:13" ht="16.2" x14ac:dyDescent="0.3">
      <c r="A5" s="2" t="s">
        <v>6</v>
      </c>
      <c r="B5" s="5">
        <v>-70.500164999999996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24*(((E24+E25)/2)*(B25-B24)+((E25+E26)/2)*(B26-B25)+((E26+E27)/2)*(B27-B26)+((E27+E28)/2)*(B28-B27)+((E28+E230)/2)*(B30-B28))</f>
        <v>41.789877055724098</v>
      </c>
      <c r="H5" s="6" t="s">
        <v>8</v>
      </c>
      <c r="I5" s="9">
        <f>100*G5/G4</f>
        <v>20.905599949902602</v>
      </c>
      <c r="J5" s="59" t="s">
        <v>10</v>
      </c>
      <c r="L5" s="1"/>
    </row>
    <row r="6" spans="1:13" x14ac:dyDescent="0.3">
      <c r="A6" s="2" t="s">
        <v>9</v>
      </c>
      <c r="B6" s="10" t="s">
        <v>228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43659</v>
      </c>
      <c r="C7" s="14"/>
      <c r="D7" s="14"/>
      <c r="E7" s="12" t="s">
        <v>45</v>
      </c>
      <c r="F7" s="8" t="s">
        <v>153</v>
      </c>
      <c r="G7" s="7"/>
      <c r="H7" s="8"/>
      <c r="J7" s="7"/>
      <c r="K7" s="7"/>
    </row>
    <row r="8" spans="1:13" x14ac:dyDescent="0.3">
      <c r="A8" s="2" t="s">
        <v>12</v>
      </c>
      <c r="B8" s="10" t="s">
        <v>214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43659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97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97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2274</v>
      </c>
      <c r="E17" s="27">
        <f>24000*1.05*(D17-$D$34)*(328/$F$12)/(10*328*$F$11*AVERAGE($D$31:$D$33))</f>
        <v>0.2429825961999042</v>
      </c>
      <c r="F17" s="28"/>
      <c r="G17" s="29"/>
      <c r="H17" s="30"/>
      <c r="I17"/>
    </row>
    <row r="18" spans="1:10" x14ac:dyDescent="0.3">
      <c r="A18" s="1">
        <v>50</v>
      </c>
      <c r="B18" s="40">
        <v>6</v>
      </c>
      <c r="C18" s="40">
        <v>6</v>
      </c>
      <c r="D18" s="1">
        <v>2262</v>
      </c>
      <c r="E18" s="27">
        <f t="shared" ref="E18:E23" si="0">24000*1.05*(D18-$D$34)*(328/$F$12)/(10*328*$F$11*AVERAGE($D$31:$D$33))</f>
        <v>0.24164138591729203</v>
      </c>
      <c r="F18" s="31"/>
      <c r="G18" s="29"/>
      <c r="I18"/>
    </row>
    <row r="19" spans="1:10" x14ac:dyDescent="0.3">
      <c r="A19" s="1">
        <v>25</v>
      </c>
      <c r="B19" s="40">
        <v>12</v>
      </c>
      <c r="C19" s="40">
        <v>12</v>
      </c>
      <c r="D19" s="1">
        <v>1583</v>
      </c>
      <c r="E19" s="27">
        <f t="shared" si="0"/>
        <v>0.16575123742615361</v>
      </c>
      <c r="F19" s="31"/>
      <c r="G19" s="29"/>
      <c r="I19"/>
    </row>
    <row r="20" spans="1:10" x14ac:dyDescent="0.3">
      <c r="A20" s="1">
        <v>15</v>
      </c>
      <c r="B20" s="40">
        <v>16</v>
      </c>
      <c r="C20" s="40">
        <v>16</v>
      </c>
      <c r="D20" s="1">
        <v>1545</v>
      </c>
      <c r="E20" s="27">
        <f t="shared" si="0"/>
        <v>0.16150407153121507</v>
      </c>
      <c r="F20" s="28"/>
      <c r="G20" s="29"/>
      <c r="I20"/>
    </row>
    <row r="21" spans="1:10" x14ac:dyDescent="0.3">
      <c r="A21" s="1">
        <v>5</v>
      </c>
      <c r="B21" s="40">
        <v>25</v>
      </c>
      <c r="C21" s="40">
        <v>25</v>
      </c>
      <c r="D21" s="1">
        <v>1920</v>
      </c>
      <c r="E21" s="27">
        <f t="shared" si="0"/>
        <v>0.20341689286284528</v>
      </c>
      <c r="F21" s="28"/>
      <c r="G21" s="29"/>
      <c r="I21"/>
    </row>
    <row r="22" spans="1:10" x14ac:dyDescent="0.3">
      <c r="A22" s="1">
        <v>1</v>
      </c>
      <c r="B22" s="40">
        <v>39</v>
      </c>
      <c r="C22" s="40">
        <v>39</v>
      </c>
      <c r="D22" s="1">
        <v>6507</v>
      </c>
      <c r="E22" s="27">
        <f t="shared" si="0"/>
        <v>0.71609452339134594</v>
      </c>
      <c r="F22" s="28"/>
      <c r="G22" s="29"/>
      <c r="I22"/>
    </row>
    <row r="23" spans="1:10" x14ac:dyDescent="0.3">
      <c r="A23" s="1">
        <v>0.1</v>
      </c>
      <c r="B23" s="40">
        <v>58</v>
      </c>
      <c r="C23" s="40">
        <v>58</v>
      </c>
      <c r="D23" s="47">
        <v>100</v>
      </c>
      <c r="E23" s="27">
        <f t="shared" si="0"/>
        <v>0</v>
      </c>
      <c r="F23" s="28"/>
      <c r="G23" s="29"/>
      <c r="I23"/>
    </row>
    <row r="24" spans="1:10" s="75" customFormat="1" x14ac:dyDescent="0.3">
      <c r="A24" s="70" t="s">
        <v>33</v>
      </c>
      <c r="B24" s="70">
        <v>0</v>
      </c>
      <c r="C24" s="70">
        <v>0</v>
      </c>
      <c r="D24" s="70">
        <v>840</v>
      </c>
      <c r="E24" s="72">
        <f>24000*1.05*(D24-$D$35)*(328/$F$13)/(10*328*$F$11*AVERAGE($D$31:$D$33))</f>
        <v>3.6030320092103163E-2</v>
      </c>
      <c r="F24" s="73"/>
      <c r="G24" s="74"/>
    </row>
    <row r="25" spans="1:10" s="75" customFormat="1" x14ac:dyDescent="0.3">
      <c r="A25" s="70" t="s">
        <v>34</v>
      </c>
      <c r="B25" s="70">
        <v>6</v>
      </c>
      <c r="C25" s="70">
        <v>6</v>
      </c>
      <c r="D25" s="70">
        <v>1189</v>
      </c>
      <c r="E25" s="72">
        <f t="shared" ref="E25:E30" si="1">24000*1.05*(D25-$D$35)*(328/$F$13)/(10*328*$F$11*AVERAGE($D$31:$D$33))</f>
        <v>5.3138594530394323E-2</v>
      </c>
      <c r="F25" s="77"/>
      <c r="G25" s="74"/>
    </row>
    <row r="26" spans="1:10" s="75" customFormat="1" x14ac:dyDescent="0.3">
      <c r="A26" s="70" t="s">
        <v>35</v>
      </c>
      <c r="B26" s="70">
        <v>12</v>
      </c>
      <c r="C26" s="70">
        <v>12</v>
      </c>
      <c r="D26" s="70">
        <v>552</v>
      </c>
      <c r="E26" s="72">
        <f t="shared" si="1"/>
        <v>2.1912317117238251E-2</v>
      </c>
      <c r="F26" s="77"/>
      <c r="G26" s="74"/>
    </row>
    <row r="27" spans="1:10" s="75" customFormat="1" x14ac:dyDescent="0.3">
      <c r="A27" s="70" t="s">
        <v>36</v>
      </c>
      <c r="B27" s="70">
        <v>16</v>
      </c>
      <c r="C27" s="70">
        <v>16</v>
      </c>
      <c r="D27" s="70">
        <v>400</v>
      </c>
      <c r="E27" s="72">
        <f t="shared" si="1"/>
        <v>1.4461148880503991E-2</v>
      </c>
      <c r="F27" s="73"/>
      <c r="G27" s="74"/>
    </row>
    <row r="28" spans="1:10" s="75" customFormat="1" x14ac:dyDescent="0.3">
      <c r="A28" s="70" t="s">
        <v>37</v>
      </c>
      <c r="B28" s="70">
        <v>25</v>
      </c>
      <c r="C28" s="70">
        <v>25</v>
      </c>
      <c r="D28" s="70">
        <v>1184</v>
      </c>
      <c r="E28" s="72">
        <f t="shared" si="1"/>
        <v>5.2893490312080703E-2</v>
      </c>
      <c r="F28" s="73"/>
      <c r="G28" s="74"/>
    </row>
    <row r="29" spans="1:10" s="75" customFormat="1" x14ac:dyDescent="0.3">
      <c r="A29" s="70" t="s">
        <v>38</v>
      </c>
      <c r="B29" s="70">
        <v>39</v>
      </c>
      <c r="C29" s="70">
        <v>39</v>
      </c>
      <c r="D29" s="70">
        <v>8014</v>
      </c>
      <c r="E29" s="72">
        <f t="shared" si="1"/>
        <v>0.3877058525284951</v>
      </c>
      <c r="F29" s="73"/>
      <c r="G29" s="74"/>
    </row>
    <row r="30" spans="1:10" s="81" customFormat="1" ht="15" thickBot="1" x14ac:dyDescent="0.35">
      <c r="A30" s="78" t="s">
        <v>39</v>
      </c>
      <c r="B30" s="70">
        <v>58</v>
      </c>
      <c r="C30" s="70">
        <v>58</v>
      </c>
      <c r="D30" s="78">
        <v>105</v>
      </c>
      <c r="E30" s="72">
        <f t="shared" si="1"/>
        <v>0</v>
      </c>
      <c r="F30" s="79"/>
      <c r="G30" s="80"/>
    </row>
    <row r="31" spans="1:10" x14ac:dyDescent="0.3">
      <c r="A31" s="1" t="s">
        <v>40</v>
      </c>
      <c r="B31" s="1"/>
      <c r="C31" s="1"/>
      <c r="D31" s="70">
        <v>9076</v>
      </c>
      <c r="J31" s="36"/>
    </row>
    <row r="32" spans="1:10" x14ac:dyDescent="0.3">
      <c r="A32" s="1" t="s">
        <v>40</v>
      </c>
      <c r="B32" s="1"/>
      <c r="C32" s="1"/>
      <c r="D32" s="1">
        <v>9713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100</v>
      </c>
    </row>
    <row r="35" spans="1:9" x14ac:dyDescent="0.3">
      <c r="A35" s="1" t="s">
        <v>42</v>
      </c>
      <c r="D35" s="50">
        <v>105</v>
      </c>
      <c r="I35"/>
    </row>
    <row r="36" spans="1:9" x14ac:dyDescent="0.3">
      <c r="A36" s="1"/>
    </row>
    <row r="37" spans="1:9" x14ac:dyDescent="0.3">
      <c r="A37" s="44" t="s">
        <v>145</v>
      </c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6" workbookViewId="0">
      <selection activeCell="E25" sqref="E25:E30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77734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152</v>
      </c>
      <c r="C2" s="4"/>
      <c r="D2" s="4"/>
      <c r="E2" s="5" t="s">
        <v>1</v>
      </c>
      <c r="F2" s="5" t="s">
        <v>152</v>
      </c>
      <c r="G2" s="41" t="s">
        <v>159</v>
      </c>
    </row>
    <row r="3" spans="1:13" x14ac:dyDescent="0.3">
      <c r="A3" s="2" t="s">
        <v>2</v>
      </c>
      <c r="B3" s="5">
        <v>82</v>
      </c>
      <c r="C3" s="6"/>
      <c r="D3" s="6"/>
    </row>
    <row r="4" spans="1:13" x14ac:dyDescent="0.3">
      <c r="A4" s="2" t="s">
        <v>3</v>
      </c>
      <c r="B4" s="5" t="s">
        <v>227</v>
      </c>
      <c r="C4" s="6"/>
      <c r="D4" s="6"/>
      <c r="E4" s="7"/>
      <c r="F4" s="8"/>
      <c r="G4" s="9"/>
      <c r="H4" s="6"/>
      <c r="L4" s="8"/>
    </row>
    <row r="5" spans="1:13" x14ac:dyDescent="0.3">
      <c r="A5" s="2" t="s">
        <v>6</v>
      </c>
      <c r="B5" s="5">
        <v>-70.500164999999996</v>
      </c>
      <c r="C5" s="6"/>
      <c r="D5" s="6"/>
      <c r="E5" s="7"/>
      <c r="F5" s="8"/>
      <c r="G5" s="9"/>
      <c r="H5" s="6"/>
      <c r="I5" s="9"/>
      <c r="J5" s="59"/>
      <c r="L5" s="1"/>
    </row>
    <row r="6" spans="1:13" x14ac:dyDescent="0.3">
      <c r="A6" s="2" t="s">
        <v>9</v>
      </c>
      <c r="B6" s="10" t="s">
        <v>228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43659</v>
      </c>
      <c r="C7" s="14"/>
      <c r="D7" s="14"/>
      <c r="E7" s="12" t="s">
        <v>45</v>
      </c>
      <c r="F7" s="8" t="s">
        <v>153</v>
      </c>
      <c r="G7" s="7"/>
      <c r="H7" s="8"/>
      <c r="J7" s="7"/>
      <c r="K7" s="7"/>
    </row>
    <row r="8" spans="1:13" x14ac:dyDescent="0.3">
      <c r="A8" s="2" t="s">
        <v>12</v>
      </c>
      <c r="B8" s="10" t="s">
        <v>214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43659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5.5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156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252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3824</v>
      </c>
      <c r="E17" s="27">
        <f>24000*1.05*(D17-$D$34)*(328/$F$12)/(10*328*$F$11*AVERAGE($D$31:$D$33))</f>
        <v>0.89839093380104951</v>
      </c>
      <c r="F17" s="28"/>
      <c r="G17" s="29"/>
      <c r="H17" s="30"/>
      <c r="I17"/>
    </row>
    <row r="18" spans="1:10" x14ac:dyDescent="0.3">
      <c r="A18" s="1">
        <v>50</v>
      </c>
      <c r="B18" s="40">
        <v>6</v>
      </c>
      <c r="C18" s="40">
        <v>6</v>
      </c>
      <c r="D18" s="1">
        <v>3855</v>
      </c>
      <c r="E18" s="27">
        <f t="shared" ref="E18:E23" si="0">24000*1.05*(D18-$D$34)*(328/$F$12)/(10*328*$F$11*AVERAGE($D$31:$D$33))</f>
        <v>0.90596095797822596</v>
      </c>
      <c r="F18" s="31"/>
      <c r="G18" s="29"/>
      <c r="I18"/>
    </row>
    <row r="19" spans="1:10" x14ac:dyDescent="0.3">
      <c r="A19" s="1">
        <v>25</v>
      </c>
      <c r="B19" s="40">
        <v>12</v>
      </c>
      <c r="C19" s="40">
        <v>12</v>
      </c>
      <c r="D19" s="1">
        <v>6844</v>
      </c>
      <c r="E19" s="27">
        <f t="shared" si="0"/>
        <v>1.6358578052550232</v>
      </c>
      <c r="F19" s="31"/>
      <c r="G19" s="29"/>
      <c r="I19"/>
    </row>
    <row r="20" spans="1:10" x14ac:dyDescent="0.3">
      <c r="A20" s="1">
        <v>15</v>
      </c>
      <c r="B20" s="40">
        <v>16</v>
      </c>
      <c r="C20" s="40">
        <v>16</v>
      </c>
      <c r="D20" s="1">
        <v>3383</v>
      </c>
      <c r="E20" s="27">
        <f t="shared" si="0"/>
        <v>0.79070123502250556</v>
      </c>
      <c r="F20" s="28"/>
      <c r="G20" s="29"/>
      <c r="I20"/>
    </row>
    <row r="21" spans="1:10" x14ac:dyDescent="0.3">
      <c r="A21" s="1">
        <v>5</v>
      </c>
      <c r="B21" s="40">
        <v>25</v>
      </c>
      <c r="C21" s="40">
        <v>25</v>
      </c>
      <c r="D21" s="1">
        <v>1865</v>
      </c>
      <c r="E21" s="27">
        <f t="shared" si="0"/>
        <v>0.4200142446691506</v>
      </c>
      <c r="F21" s="28"/>
      <c r="G21" s="29"/>
      <c r="I21"/>
    </row>
    <row r="22" spans="1:10" x14ac:dyDescent="0.3">
      <c r="A22" s="1">
        <v>1</v>
      </c>
      <c r="B22" s="40">
        <v>39</v>
      </c>
      <c r="C22" s="40">
        <v>39</v>
      </c>
      <c r="D22" s="1">
        <v>464</v>
      </c>
      <c r="E22" s="27">
        <f t="shared" si="0"/>
        <v>7.7897990726429681E-2</v>
      </c>
      <c r="F22" s="28"/>
      <c r="G22" s="29"/>
      <c r="I22"/>
    </row>
    <row r="23" spans="1:10" x14ac:dyDescent="0.3">
      <c r="A23" s="1">
        <v>0.1</v>
      </c>
      <c r="B23" s="40">
        <v>58</v>
      </c>
      <c r="C23" s="40">
        <v>58</v>
      </c>
      <c r="D23" s="47">
        <v>145</v>
      </c>
      <c r="E23" s="27">
        <f t="shared" si="0"/>
        <v>0</v>
      </c>
      <c r="F23" s="28"/>
      <c r="G23" s="29"/>
      <c r="I23"/>
    </row>
    <row r="24" spans="1:10" s="75" customFormat="1" x14ac:dyDescent="0.3">
      <c r="A24" s="70" t="s">
        <v>33</v>
      </c>
      <c r="B24" s="70">
        <v>0</v>
      </c>
      <c r="C24" s="70">
        <v>0</v>
      </c>
      <c r="D24" s="70">
        <v>932</v>
      </c>
      <c r="E24" s="72">
        <f>24000*1.05*(D24-$D$35)*(328/$F$13)/(10*328*$F$11*AVERAGE($D$31:$D$33))</f>
        <v>9.0930256457596101E-2</v>
      </c>
      <c r="F24" s="73"/>
      <c r="G24" s="74"/>
    </row>
    <row r="25" spans="1:10" s="75" customFormat="1" x14ac:dyDescent="0.3">
      <c r="A25" s="70" t="s">
        <v>34</v>
      </c>
      <c r="B25" s="70">
        <v>6</v>
      </c>
      <c r="C25" s="70">
        <v>6</v>
      </c>
      <c r="D25" s="70">
        <v>2306</v>
      </c>
      <c r="E25" s="72">
        <f t="shared" ref="E25:E30" si="1">24000*1.05*(D25-$D$35)*(328/$F$13)/(10*328*$F$11*AVERAGE($D$31:$D$33))</f>
        <v>0.23808947008861733</v>
      </c>
      <c r="F25" s="77"/>
      <c r="G25" s="74"/>
    </row>
    <row r="26" spans="1:10" s="75" customFormat="1" x14ac:dyDescent="0.3">
      <c r="A26" s="70" t="s">
        <v>35</v>
      </c>
      <c r="B26" s="70">
        <v>12</v>
      </c>
      <c r="C26" s="70">
        <v>12</v>
      </c>
      <c r="D26" s="70">
        <v>2723</v>
      </c>
      <c r="E26" s="72">
        <f t="shared" si="1"/>
        <v>0.28275132750065218</v>
      </c>
      <c r="F26" s="77"/>
      <c r="G26" s="74"/>
    </row>
    <row r="27" spans="1:10" s="75" customFormat="1" x14ac:dyDescent="0.3">
      <c r="A27" s="70" t="s">
        <v>36</v>
      </c>
      <c r="B27" s="70">
        <v>16</v>
      </c>
      <c r="C27" s="70">
        <v>16</v>
      </c>
      <c r="D27" s="70">
        <v>1703</v>
      </c>
      <c r="E27" s="72">
        <f t="shared" si="1"/>
        <v>0.17350649642085475</v>
      </c>
      <c r="F27" s="73"/>
      <c r="G27" s="74"/>
    </row>
    <row r="28" spans="1:10" s="75" customFormat="1" x14ac:dyDescent="0.3">
      <c r="A28" s="70" t="s">
        <v>37</v>
      </c>
      <c r="B28" s="70">
        <v>25</v>
      </c>
      <c r="C28" s="70">
        <v>25</v>
      </c>
      <c r="D28" s="70">
        <v>666</v>
      </c>
      <c r="E28" s="72">
        <f t="shared" si="1"/>
        <v>6.2440918156394028E-2</v>
      </c>
      <c r="F28" s="73"/>
      <c r="G28" s="74"/>
    </row>
    <row r="29" spans="1:10" s="75" customFormat="1" x14ac:dyDescent="0.3">
      <c r="A29" s="70" t="s">
        <v>38</v>
      </c>
      <c r="B29" s="70">
        <v>39</v>
      </c>
      <c r="C29" s="70">
        <v>39</v>
      </c>
      <c r="D29" s="70">
        <v>168</v>
      </c>
      <c r="E29" s="72">
        <f t="shared" si="1"/>
        <v>9.1037359233164528E-3</v>
      </c>
      <c r="F29" s="73"/>
      <c r="G29" s="74"/>
    </row>
    <row r="30" spans="1:10" s="81" customFormat="1" ht="15" thickBot="1" x14ac:dyDescent="0.35">
      <c r="A30" s="78" t="s">
        <v>39</v>
      </c>
      <c r="B30" s="70">
        <v>58</v>
      </c>
      <c r="C30" s="70">
        <v>58</v>
      </c>
      <c r="D30" s="78">
        <v>83</v>
      </c>
      <c r="E30" s="72">
        <f t="shared" si="1"/>
        <v>0</v>
      </c>
      <c r="F30" s="79"/>
      <c r="G30" s="80"/>
    </row>
    <row r="31" spans="1:10" x14ac:dyDescent="0.3">
      <c r="A31" s="1" t="s">
        <v>40</v>
      </c>
      <c r="B31" s="1"/>
      <c r="C31" s="1"/>
      <c r="D31" s="70">
        <v>18412</v>
      </c>
      <c r="J31" s="36"/>
    </row>
    <row r="32" spans="1:10" x14ac:dyDescent="0.3">
      <c r="A32" s="1" t="s">
        <v>40</v>
      </c>
      <c r="B32" s="1"/>
      <c r="C32" s="1"/>
      <c r="D32" s="1">
        <v>19114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145</v>
      </c>
    </row>
    <row r="35" spans="1:9" x14ac:dyDescent="0.3">
      <c r="A35" s="1" t="s">
        <v>42</v>
      </c>
      <c r="D35" s="50">
        <v>83</v>
      </c>
      <c r="I35"/>
    </row>
    <row r="36" spans="1:9" x14ac:dyDescent="0.3">
      <c r="A36" s="1"/>
    </row>
    <row r="37" spans="1:9" x14ac:dyDescent="0.3">
      <c r="A37" s="44" t="s">
        <v>145</v>
      </c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6" workbookViewId="0">
      <selection activeCell="E25" sqref="E25:E30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77734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152</v>
      </c>
      <c r="C2" s="4"/>
      <c r="D2" s="4"/>
      <c r="E2" s="5" t="s">
        <v>1</v>
      </c>
      <c r="F2" s="5" t="s">
        <v>152</v>
      </c>
      <c r="G2" s="41" t="s">
        <v>155</v>
      </c>
    </row>
    <row r="3" spans="1:13" x14ac:dyDescent="0.3">
      <c r="A3" s="2" t="s">
        <v>2</v>
      </c>
      <c r="B3" s="5">
        <v>82</v>
      </c>
      <c r="C3" s="6"/>
      <c r="D3" s="6"/>
    </row>
    <row r="4" spans="1:13" x14ac:dyDescent="0.3">
      <c r="A4" s="2" t="s">
        <v>3</v>
      </c>
      <c r="B4" s="5" t="s">
        <v>227</v>
      </c>
      <c r="C4" s="6"/>
      <c r="D4" s="6"/>
      <c r="E4" s="7"/>
      <c r="F4" s="8"/>
      <c r="G4" s="9"/>
      <c r="H4" s="6"/>
      <c r="L4" s="8"/>
    </row>
    <row r="5" spans="1:13" x14ac:dyDescent="0.3">
      <c r="A5" s="2" t="s">
        <v>6</v>
      </c>
      <c r="B5" s="5">
        <v>-70.500164999999996</v>
      </c>
      <c r="C5" s="6"/>
      <c r="D5" s="6"/>
      <c r="E5" s="7"/>
      <c r="F5" s="8"/>
      <c r="G5" s="9"/>
      <c r="H5" s="6"/>
      <c r="I5" s="9"/>
      <c r="J5" s="59"/>
      <c r="L5" s="1"/>
    </row>
    <row r="6" spans="1:13" x14ac:dyDescent="0.3">
      <c r="A6" s="2" t="s">
        <v>9</v>
      </c>
      <c r="B6" s="10" t="s">
        <v>228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43659</v>
      </c>
      <c r="C7" s="14"/>
      <c r="D7" s="14"/>
      <c r="E7" s="12" t="s">
        <v>45</v>
      </c>
      <c r="F7" s="8" t="s">
        <v>158</v>
      </c>
      <c r="G7" s="7"/>
      <c r="H7" s="8"/>
      <c r="J7" s="7"/>
      <c r="K7" s="7"/>
    </row>
    <row r="8" spans="1:13" x14ac:dyDescent="0.3">
      <c r="A8" s="2" t="s">
        <v>12</v>
      </c>
      <c r="B8" s="10" t="s">
        <v>214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43659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5.25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156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157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39</v>
      </c>
      <c r="C17" s="39">
        <v>39</v>
      </c>
      <c r="D17" s="1">
        <v>714</v>
      </c>
      <c r="E17" s="27">
        <f>24000*1.05*(D17-$D$34)*(328/$F$12)/(10*328*$F$11*AVERAGE($D$31:$D$33))</f>
        <v>0.24815701292484443</v>
      </c>
      <c r="F17" s="28"/>
      <c r="G17" s="29"/>
      <c r="H17" s="30"/>
      <c r="I17"/>
    </row>
    <row r="18" spans="1:10" x14ac:dyDescent="0.3">
      <c r="A18" s="1">
        <v>50</v>
      </c>
      <c r="B18" s="39">
        <v>39</v>
      </c>
      <c r="C18" s="39">
        <v>39</v>
      </c>
      <c r="D18" s="1">
        <v>876</v>
      </c>
      <c r="E18" s="27">
        <f t="shared" ref="E18:E23" si="0">24000*1.05*(D18-$D$34)*(328/$F$12)/(10*328*$F$11*AVERAGE($D$31:$D$33))</f>
        <v>0.3101962661560555</v>
      </c>
      <c r="F18" s="31"/>
      <c r="G18" s="29"/>
      <c r="I18"/>
    </row>
    <row r="19" spans="1:10" x14ac:dyDescent="0.3">
      <c r="A19" s="1">
        <v>25</v>
      </c>
      <c r="B19" s="39">
        <v>39</v>
      </c>
      <c r="C19" s="39">
        <v>39</v>
      </c>
      <c r="D19" s="1">
        <v>1428</v>
      </c>
      <c r="E19" s="27">
        <f t="shared" si="0"/>
        <v>0.52158927716610815</v>
      </c>
      <c r="F19" s="31"/>
      <c r="G19" s="29"/>
      <c r="I19"/>
    </row>
    <row r="20" spans="1:10" x14ac:dyDescent="0.3">
      <c r="A20" s="1">
        <v>15</v>
      </c>
      <c r="B20" s="39">
        <v>39</v>
      </c>
      <c r="C20" s="39">
        <v>39</v>
      </c>
      <c r="D20" s="1">
        <v>6073</v>
      </c>
      <c r="E20" s="27">
        <f t="shared" si="0"/>
        <v>2.300430828147439</v>
      </c>
      <c r="F20" s="28"/>
      <c r="G20" s="29"/>
      <c r="I20"/>
    </row>
    <row r="21" spans="1:10" x14ac:dyDescent="0.3">
      <c r="A21" s="1">
        <v>5</v>
      </c>
      <c r="B21" s="39">
        <v>39</v>
      </c>
      <c r="C21" s="39">
        <v>39</v>
      </c>
      <c r="D21" s="1">
        <v>6658</v>
      </c>
      <c r="E21" s="27">
        <f t="shared" si="0"/>
        <v>2.5244614648157011</v>
      </c>
      <c r="F21" s="28"/>
      <c r="G21" s="29"/>
      <c r="I21"/>
    </row>
    <row r="22" spans="1:10" x14ac:dyDescent="0.3">
      <c r="A22" s="1">
        <v>1</v>
      </c>
      <c r="B22" s="39">
        <v>39</v>
      </c>
      <c r="C22" s="39">
        <v>39</v>
      </c>
      <c r="D22" s="1">
        <v>1123</v>
      </c>
      <c r="E22" s="27">
        <f t="shared" si="0"/>
        <v>0.40478697941598851</v>
      </c>
      <c r="F22" s="28"/>
      <c r="G22" s="29"/>
      <c r="I22"/>
    </row>
    <row r="23" spans="1:10" x14ac:dyDescent="0.3">
      <c r="A23" s="1">
        <v>0.1</v>
      </c>
      <c r="B23" s="39">
        <v>39</v>
      </c>
      <c r="C23" s="39">
        <v>39</v>
      </c>
      <c r="D23" s="47">
        <v>66</v>
      </c>
      <c r="E23" s="27">
        <f t="shared" si="0"/>
        <v>0</v>
      </c>
      <c r="F23" s="28"/>
      <c r="G23" s="29"/>
      <c r="I23"/>
    </row>
    <row r="24" spans="1:10" s="75" customFormat="1" x14ac:dyDescent="0.3">
      <c r="A24" s="70" t="s">
        <v>33</v>
      </c>
      <c r="B24" s="39">
        <v>39</v>
      </c>
      <c r="C24" s="39">
        <v>39</v>
      </c>
      <c r="D24" s="70">
        <v>1043</v>
      </c>
      <c r="E24" s="72">
        <f>24000*1.05*(D24-$D$35)*(328/$F$13)/(10*328*$F$11*AVERAGE($D$31:$D$33))</f>
        <v>0.15452705483190984</v>
      </c>
      <c r="F24" s="73"/>
      <c r="G24" s="74"/>
    </row>
    <row r="25" spans="1:10" s="75" customFormat="1" x14ac:dyDescent="0.3">
      <c r="A25" s="70" t="s">
        <v>34</v>
      </c>
      <c r="B25" s="39">
        <v>39</v>
      </c>
      <c r="C25" s="39">
        <v>39</v>
      </c>
      <c r="D25" s="70">
        <v>1134</v>
      </c>
      <c r="E25" s="72">
        <f t="shared" ref="E25:E30" si="1">24000*1.05*(D25-$D$35)*(328/$F$13)/(10*328*$F$11*AVERAGE($D$31:$D$33))</f>
        <v>0.16981179612506617</v>
      </c>
      <c r="F25" s="77"/>
      <c r="G25" s="72">
        <f>24000*1.05*(F25-$D$35)*(328/$F$13)/(4*328*$F$11*AVERAGE($D$31:$D$33))</f>
        <v>-5.1648988435665524E-2</v>
      </c>
    </row>
    <row r="26" spans="1:10" s="75" customFormat="1" x14ac:dyDescent="0.3">
      <c r="A26" s="70" t="s">
        <v>35</v>
      </c>
      <c r="B26" s="39">
        <v>39</v>
      </c>
      <c r="C26" s="39">
        <v>39</v>
      </c>
      <c r="D26" s="70">
        <v>1156</v>
      </c>
      <c r="E26" s="72">
        <f t="shared" si="1"/>
        <v>0.17350700830582921</v>
      </c>
      <c r="F26" s="77"/>
      <c r="G26" s="74"/>
    </row>
    <row r="27" spans="1:10" s="75" customFormat="1" x14ac:dyDescent="0.3">
      <c r="A27" s="70" t="s">
        <v>36</v>
      </c>
      <c r="B27" s="39">
        <v>39</v>
      </c>
      <c r="C27" s="39">
        <v>39</v>
      </c>
      <c r="D27" s="70">
        <v>3209</v>
      </c>
      <c r="E27" s="72">
        <f t="shared" si="1"/>
        <v>0.5183374904470367</v>
      </c>
      <c r="F27" s="73"/>
      <c r="G27" s="74"/>
    </row>
    <row r="28" spans="1:10" s="75" customFormat="1" x14ac:dyDescent="0.3">
      <c r="A28" s="70" t="s">
        <v>37</v>
      </c>
      <c r="B28" s="39">
        <v>39</v>
      </c>
      <c r="C28" s="39">
        <v>39</v>
      </c>
      <c r="D28" s="70">
        <v>2822</v>
      </c>
      <c r="E28" s="72">
        <f t="shared" si="1"/>
        <v>0.45333534890361377</v>
      </c>
      <c r="F28" s="73"/>
      <c r="G28" s="74"/>
    </row>
    <row r="29" spans="1:10" s="75" customFormat="1" x14ac:dyDescent="0.3">
      <c r="A29" s="70" t="s">
        <v>38</v>
      </c>
      <c r="B29" s="39">
        <v>39</v>
      </c>
      <c r="C29" s="39">
        <v>39</v>
      </c>
      <c r="D29" s="70">
        <v>960</v>
      </c>
      <c r="E29" s="72">
        <f t="shared" si="1"/>
        <v>0.14058602705903103</v>
      </c>
      <c r="F29" s="73"/>
      <c r="G29" s="74"/>
    </row>
    <row r="30" spans="1:10" s="81" customFormat="1" ht="15" thickBot="1" x14ac:dyDescent="0.35">
      <c r="A30" s="78" t="s">
        <v>39</v>
      </c>
      <c r="B30" s="39">
        <v>39</v>
      </c>
      <c r="C30" s="39">
        <v>39</v>
      </c>
      <c r="D30" s="78">
        <v>123</v>
      </c>
      <c r="E30" s="72">
        <f t="shared" si="1"/>
        <v>0</v>
      </c>
      <c r="F30" s="79"/>
      <c r="G30" s="80"/>
    </row>
    <row r="31" spans="1:10" x14ac:dyDescent="0.3">
      <c r="A31" s="1" t="s">
        <v>40</v>
      </c>
      <c r="B31" s="1"/>
      <c r="C31" s="1"/>
      <c r="D31" s="70">
        <v>14297</v>
      </c>
      <c r="J31" s="36"/>
    </row>
    <row r="32" spans="1:10" x14ac:dyDescent="0.3">
      <c r="A32" s="1" t="s">
        <v>40</v>
      </c>
      <c r="B32" s="1"/>
      <c r="C32" s="1"/>
      <c r="D32" s="83">
        <v>10771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66</v>
      </c>
    </row>
    <row r="35" spans="1:9" x14ac:dyDescent="0.3">
      <c r="A35" s="1" t="s">
        <v>42</v>
      </c>
      <c r="D35" s="50">
        <v>123</v>
      </c>
      <c r="I35"/>
    </row>
    <row r="36" spans="1:9" x14ac:dyDescent="0.3">
      <c r="A36" s="1"/>
    </row>
    <row r="37" spans="1:9" x14ac:dyDescent="0.3">
      <c r="A37" s="44" t="s">
        <v>145</v>
      </c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  <pageSetup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E18" sqref="E18:E23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77734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51</v>
      </c>
      <c r="C2" s="4"/>
      <c r="D2" s="4"/>
      <c r="E2" s="5" t="s">
        <v>1</v>
      </c>
      <c r="F2" s="5" t="s">
        <v>51</v>
      </c>
      <c r="G2" s="41" t="s">
        <v>236</v>
      </c>
    </row>
    <row r="3" spans="1:13" x14ac:dyDescent="0.3">
      <c r="A3" s="2" t="s">
        <v>2</v>
      </c>
      <c r="B3" s="5">
        <v>83</v>
      </c>
      <c r="C3" s="6"/>
      <c r="D3" s="6"/>
    </row>
    <row r="4" spans="1:13" x14ac:dyDescent="0.3">
      <c r="A4" s="2" t="s">
        <v>3</v>
      </c>
      <c r="B4" s="5" t="s">
        <v>229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640.9584220932046</v>
      </c>
      <c r="H4" s="6" t="s">
        <v>5</v>
      </c>
      <c r="L4" s="8"/>
    </row>
    <row r="5" spans="1:13" ht="16.2" x14ac:dyDescent="0.3">
      <c r="A5" s="2" t="s">
        <v>6</v>
      </c>
      <c r="B5" s="5" t="s">
        <v>230</v>
      </c>
      <c r="C5" s="6"/>
      <c r="D5" s="6"/>
      <c r="E5" s="7" t="s">
        <v>7</v>
      </c>
      <c r="F5" s="8"/>
      <c r="G5" s="9"/>
      <c r="H5" s="6"/>
      <c r="I5" s="9"/>
      <c r="J5" s="59"/>
      <c r="L5" s="1"/>
    </row>
    <row r="6" spans="1:13" x14ac:dyDescent="0.3">
      <c r="A6" s="2" t="s">
        <v>9</v>
      </c>
      <c r="B6" s="10" t="s">
        <v>232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43659</v>
      </c>
      <c r="C7" s="14"/>
      <c r="D7" s="14"/>
      <c r="E7" s="12" t="s">
        <v>45</v>
      </c>
      <c r="F7" s="8" t="s">
        <v>160</v>
      </c>
      <c r="G7" s="7"/>
      <c r="H7" s="8"/>
      <c r="J7" s="7"/>
      <c r="K7" s="7"/>
    </row>
    <row r="8" spans="1:13" x14ac:dyDescent="0.3">
      <c r="A8" s="2" t="s">
        <v>12</v>
      </c>
      <c r="B8" s="10" t="s">
        <v>231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43659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146</v>
      </c>
      <c r="C12" s="21"/>
      <c r="D12" s="21"/>
      <c r="E12" s="7" t="s">
        <v>18</v>
      </c>
      <c r="F12" s="16" t="s">
        <v>113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146</v>
      </c>
      <c r="C13" s="21"/>
      <c r="D13" s="21"/>
      <c r="E13" s="7" t="s">
        <v>21</v>
      </c>
      <c r="F13" s="16" t="s">
        <v>60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24462</v>
      </c>
      <c r="E17" s="27">
        <f>24000*1.05*(D17-$D$34)*(328/$F$12)/(10*328*$F$11*AVERAGE($D$31:$D$33))</f>
        <v>0.58461579622793991</v>
      </c>
      <c r="F17" s="28"/>
      <c r="G17" s="29"/>
      <c r="H17" s="30"/>
      <c r="I17"/>
    </row>
    <row r="18" spans="1:10" x14ac:dyDescent="0.3">
      <c r="A18" s="1">
        <v>50</v>
      </c>
      <c r="B18" s="40">
        <v>6</v>
      </c>
      <c r="C18" s="40">
        <v>6</v>
      </c>
      <c r="D18" s="1">
        <v>34241</v>
      </c>
      <c r="E18" s="27">
        <f t="shared" ref="E18:E23" si="0">24000*1.05*(D18-$D$34)*(328/$F$12)/(10*328*$F$11*AVERAGE($D$31:$D$33))</f>
        <v>0.82144089445963109</v>
      </c>
      <c r="F18" s="31"/>
      <c r="G18" s="29"/>
      <c r="I18"/>
    </row>
    <row r="19" spans="1:10" x14ac:dyDescent="0.3">
      <c r="A19" s="1">
        <v>25</v>
      </c>
      <c r="B19" s="40">
        <v>11</v>
      </c>
      <c r="C19" s="40">
        <v>11</v>
      </c>
      <c r="D19" s="1">
        <v>43872</v>
      </c>
      <c r="E19" s="27">
        <f t="shared" si="0"/>
        <v>1.0546817699141171</v>
      </c>
      <c r="F19" s="31"/>
      <c r="G19" s="29"/>
      <c r="I19"/>
    </row>
    <row r="20" spans="1:10" x14ac:dyDescent="0.3">
      <c r="A20" s="1">
        <v>15</v>
      </c>
      <c r="B20" s="40">
        <v>16</v>
      </c>
      <c r="C20" s="40">
        <v>16</v>
      </c>
      <c r="D20" s="1">
        <v>44932</v>
      </c>
      <c r="E20" s="27">
        <f t="shared" si="0"/>
        <v>1.0803525546697763</v>
      </c>
      <c r="F20" s="28"/>
      <c r="G20" s="29"/>
      <c r="I20"/>
    </row>
    <row r="21" spans="1:10" x14ac:dyDescent="0.3">
      <c r="A21" s="1">
        <v>5</v>
      </c>
      <c r="B21" s="40">
        <v>25</v>
      </c>
      <c r="C21" s="40">
        <v>25</v>
      </c>
      <c r="D21" s="1">
        <v>27507</v>
      </c>
      <c r="E21" s="27">
        <f t="shared" si="0"/>
        <v>0.65835875809679156</v>
      </c>
      <c r="F21" s="28"/>
      <c r="G21" s="29"/>
      <c r="I21"/>
    </row>
    <row r="22" spans="1:10" x14ac:dyDescent="0.3">
      <c r="A22" s="1">
        <v>1</v>
      </c>
      <c r="B22" s="40">
        <v>37</v>
      </c>
      <c r="C22" s="40">
        <v>37</v>
      </c>
      <c r="D22" s="1">
        <v>2150</v>
      </c>
      <c r="E22" s="27">
        <f t="shared" si="0"/>
        <v>4.4269994842778555E-2</v>
      </c>
      <c r="F22" s="28"/>
      <c r="G22" s="29"/>
      <c r="I22"/>
    </row>
    <row r="23" spans="1:10" x14ac:dyDescent="0.3">
      <c r="A23" s="1">
        <v>0.1</v>
      </c>
      <c r="B23" s="40">
        <v>56</v>
      </c>
      <c r="C23" s="40">
        <v>56</v>
      </c>
      <c r="D23" s="47">
        <v>322</v>
      </c>
      <c r="E23" s="27">
        <f t="shared" si="0"/>
        <v>0</v>
      </c>
      <c r="F23" s="28"/>
      <c r="G23" s="29"/>
      <c r="I23"/>
    </row>
    <row r="24" spans="1:10" s="75" customFormat="1" x14ac:dyDescent="0.3">
      <c r="A24" s="70" t="s">
        <v>33</v>
      </c>
      <c r="B24" s="70">
        <v>0</v>
      </c>
      <c r="C24" s="70">
        <v>0</v>
      </c>
      <c r="D24" s="70"/>
      <c r="E24" s="72"/>
      <c r="F24" s="73"/>
      <c r="G24" s="74"/>
    </row>
    <row r="25" spans="1:10" s="75" customFormat="1" x14ac:dyDescent="0.3">
      <c r="A25" s="70" t="s">
        <v>34</v>
      </c>
      <c r="B25" s="70">
        <v>6</v>
      </c>
      <c r="C25" s="70">
        <v>6</v>
      </c>
      <c r="D25" s="70"/>
      <c r="E25" s="72"/>
      <c r="F25" s="77"/>
      <c r="G25" s="74"/>
    </row>
    <row r="26" spans="1:10" s="75" customFormat="1" x14ac:dyDescent="0.3">
      <c r="A26" s="70" t="s">
        <v>35</v>
      </c>
      <c r="B26" s="70">
        <v>11</v>
      </c>
      <c r="C26" s="70">
        <v>11</v>
      </c>
      <c r="D26" s="70"/>
      <c r="E26" s="72"/>
      <c r="F26" s="77"/>
      <c r="G26" s="74"/>
    </row>
    <row r="27" spans="1:10" s="75" customFormat="1" x14ac:dyDescent="0.3">
      <c r="A27" s="70" t="s">
        <v>36</v>
      </c>
      <c r="B27" s="70">
        <v>16</v>
      </c>
      <c r="C27" s="70">
        <v>16</v>
      </c>
      <c r="D27" s="70"/>
      <c r="E27" s="72"/>
      <c r="F27" s="73"/>
      <c r="G27" s="74"/>
    </row>
    <row r="28" spans="1:10" s="75" customFormat="1" x14ac:dyDescent="0.3">
      <c r="A28" s="70" t="s">
        <v>37</v>
      </c>
      <c r="B28" s="70">
        <v>25</v>
      </c>
      <c r="C28" s="70">
        <v>25</v>
      </c>
      <c r="D28" s="70"/>
      <c r="E28" s="72"/>
      <c r="F28" s="73"/>
      <c r="G28" s="74"/>
    </row>
    <row r="29" spans="1:10" s="75" customFormat="1" x14ac:dyDescent="0.3">
      <c r="A29" s="70" t="s">
        <v>38</v>
      </c>
      <c r="B29" s="70">
        <v>37</v>
      </c>
      <c r="C29" s="70">
        <v>37</v>
      </c>
      <c r="D29" s="70"/>
      <c r="E29" s="72"/>
      <c r="F29" s="73"/>
      <c r="G29" s="74"/>
    </row>
    <row r="30" spans="1:10" s="81" customFormat="1" ht="15" thickBot="1" x14ac:dyDescent="0.35">
      <c r="A30" s="78" t="s">
        <v>39</v>
      </c>
      <c r="B30" s="70">
        <v>56</v>
      </c>
      <c r="C30" s="70">
        <v>56</v>
      </c>
      <c r="D30" s="78"/>
      <c r="E30" s="82"/>
      <c r="F30" s="79"/>
      <c r="G30" s="80"/>
    </row>
    <row r="31" spans="1:10" x14ac:dyDescent="0.3">
      <c r="A31" s="1" t="s">
        <v>40</v>
      </c>
      <c r="B31" s="1"/>
      <c r="C31" s="1"/>
      <c r="D31" s="70">
        <v>13197</v>
      </c>
      <c r="J31" s="36"/>
    </row>
    <row r="32" spans="1:10" x14ac:dyDescent="0.3">
      <c r="A32" s="1" t="s">
        <v>40</v>
      </c>
      <c r="B32" s="1"/>
      <c r="C32" s="1"/>
      <c r="D32" s="1">
        <v>13240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322</v>
      </c>
    </row>
    <row r="35" spans="1:9" x14ac:dyDescent="0.3">
      <c r="A35" s="1" t="s">
        <v>42</v>
      </c>
      <c r="D35" s="50"/>
      <c r="I35"/>
    </row>
    <row r="36" spans="1:9" x14ac:dyDescent="0.3">
      <c r="A36" s="1"/>
    </row>
    <row r="37" spans="1:9" x14ac:dyDescent="0.3">
      <c r="A37" s="1"/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6" workbookViewId="0">
      <selection activeCell="E18" sqref="E18:E23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77734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162</v>
      </c>
      <c r="C2" s="4"/>
      <c r="D2" s="4"/>
      <c r="E2" s="5" t="s">
        <v>1</v>
      </c>
      <c r="F2" s="5" t="s">
        <v>162</v>
      </c>
      <c r="G2" s="41" t="s">
        <v>236</v>
      </c>
    </row>
    <row r="3" spans="1:13" x14ac:dyDescent="0.3">
      <c r="A3" s="2" t="s">
        <v>2</v>
      </c>
      <c r="B3" s="5">
        <v>84</v>
      </c>
      <c r="C3" s="6"/>
      <c r="D3" s="6"/>
    </row>
    <row r="4" spans="1:13" x14ac:dyDescent="0.3">
      <c r="A4" s="2" t="s">
        <v>3</v>
      </c>
      <c r="B4" s="5" t="s">
        <v>233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489.92715438748809</v>
      </c>
      <c r="H4" s="6" t="s">
        <v>5</v>
      </c>
      <c r="L4" s="8"/>
    </row>
    <row r="5" spans="1:13" ht="16.2" x14ac:dyDescent="0.3">
      <c r="A5" s="2" t="s">
        <v>6</v>
      </c>
      <c r="B5" s="5">
        <v>-70.830422999999996</v>
      </c>
      <c r="C5" s="6"/>
      <c r="D5" s="6"/>
      <c r="E5" s="7" t="s">
        <v>7</v>
      </c>
      <c r="F5" s="8"/>
      <c r="G5" s="9"/>
      <c r="H5" s="6"/>
      <c r="I5" s="9"/>
      <c r="J5" s="59"/>
      <c r="L5" s="1"/>
    </row>
    <row r="6" spans="1:13" x14ac:dyDescent="0.3">
      <c r="A6" s="2" t="s">
        <v>9</v>
      </c>
      <c r="B6" s="10" t="s">
        <v>235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43660</v>
      </c>
      <c r="C7" s="14"/>
      <c r="D7" s="14"/>
      <c r="E7" s="12" t="s">
        <v>45</v>
      </c>
      <c r="F7" s="8" t="s">
        <v>160</v>
      </c>
      <c r="G7" s="7"/>
      <c r="H7" s="8"/>
      <c r="J7" s="7"/>
      <c r="K7" s="7"/>
    </row>
    <row r="8" spans="1:13" x14ac:dyDescent="0.3">
      <c r="A8" s="2" t="s">
        <v>12</v>
      </c>
      <c r="B8" s="10" t="s">
        <v>234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43660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5" t="s">
        <v>161</v>
      </c>
      <c r="C12" s="21"/>
      <c r="D12" s="21"/>
      <c r="E12" s="7" t="s">
        <v>18</v>
      </c>
      <c r="F12" s="16" t="s">
        <v>113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5" t="s">
        <v>161</v>
      </c>
      <c r="C13" s="21"/>
      <c r="D13" s="21"/>
      <c r="E13" s="7" t="s">
        <v>21</v>
      </c>
      <c r="F13" s="16" t="s">
        <v>60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10476</v>
      </c>
      <c r="E17" s="27">
        <f>24000*1.05*(D17-$D$34)*(328/$F$12)/(10*328*$F$11*AVERAGE($D$31:$D$33))</f>
        <v>0.23841886700013148</v>
      </c>
      <c r="F17" s="28"/>
      <c r="G17" s="29"/>
      <c r="H17" s="30"/>
      <c r="I17"/>
    </row>
    <row r="18" spans="1:10" x14ac:dyDescent="0.3">
      <c r="A18" s="1">
        <v>50</v>
      </c>
      <c r="B18" s="40">
        <v>8</v>
      </c>
      <c r="C18" s="40">
        <v>8</v>
      </c>
      <c r="D18" s="1">
        <v>6025</v>
      </c>
      <c r="E18" s="27">
        <f t="shared" ref="E18:E23" si="0">24000*1.05*(D18-$D$34)*(328/$F$12)/(10*328*$F$11*AVERAGE($D$31:$D$33))</f>
        <v>0.1331930487534696</v>
      </c>
      <c r="F18" s="31"/>
      <c r="G18" s="29"/>
      <c r="I18"/>
    </row>
    <row r="19" spans="1:10" x14ac:dyDescent="0.3">
      <c r="A19" s="1">
        <v>25</v>
      </c>
      <c r="B19" s="40">
        <v>16</v>
      </c>
      <c r="C19" s="40">
        <v>16</v>
      </c>
      <c r="D19" s="1">
        <v>6684</v>
      </c>
      <c r="E19" s="27">
        <f t="shared" si="0"/>
        <v>0.1487724273705332</v>
      </c>
      <c r="F19" s="31"/>
      <c r="G19" s="29"/>
      <c r="I19"/>
    </row>
    <row r="20" spans="1:10" x14ac:dyDescent="0.3">
      <c r="A20" s="1">
        <v>15</v>
      </c>
      <c r="B20" s="40">
        <v>22</v>
      </c>
      <c r="C20" s="40">
        <v>22</v>
      </c>
      <c r="D20" s="1">
        <v>18245</v>
      </c>
      <c r="E20" s="27">
        <f t="shared" si="0"/>
        <v>0.42208531992269188</v>
      </c>
      <c r="F20" s="28"/>
      <c r="G20" s="29"/>
      <c r="I20"/>
    </row>
    <row r="21" spans="1:10" x14ac:dyDescent="0.3">
      <c r="A21" s="1">
        <v>5</v>
      </c>
      <c r="B21" s="40">
        <v>35</v>
      </c>
      <c r="C21" s="40">
        <v>35</v>
      </c>
      <c r="D21" s="1">
        <v>29715</v>
      </c>
      <c r="E21" s="27">
        <f t="shared" si="0"/>
        <v>0.69324688705124993</v>
      </c>
      <c r="F21" s="28"/>
      <c r="G21" s="29"/>
      <c r="I21"/>
    </row>
    <row r="22" spans="1:10" x14ac:dyDescent="0.3">
      <c r="A22" s="1">
        <v>1</v>
      </c>
      <c r="B22" s="40">
        <v>51</v>
      </c>
      <c r="C22" s="40">
        <v>51</v>
      </c>
      <c r="D22" s="1">
        <v>6866</v>
      </c>
      <c r="E22" s="27">
        <f t="shared" si="0"/>
        <v>0.15307507821773439</v>
      </c>
      <c r="F22" s="28"/>
      <c r="G22" s="29"/>
      <c r="I22"/>
    </row>
    <row r="23" spans="1:10" s="35" customFormat="1" ht="15" thickBot="1" x14ac:dyDescent="0.35">
      <c r="A23" s="32">
        <v>0.1</v>
      </c>
      <c r="B23" s="85">
        <v>78</v>
      </c>
      <c r="C23" s="85">
        <v>78</v>
      </c>
      <c r="D23" s="33">
        <v>391</v>
      </c>
      <c r="E23" s="27">
        <f t="shared" si="0"/>
        <v>0</v>
      </c>
      <c r="F23" s="49"/>
      <c r="G23" s="34"/>
    </row>
    <row r="24" spans="1:10" s="75" customFormat="1" x14ac:dyDescent="0.3">
      <c r="A24" s="70" t="s">
        <v>33</v>
      </c>
      <c r="B24" s="70">
        <v>0</v>
      </c>
      <c r="C24" s="70">
        <v>0</v>
      </c>
      <c r="D24" s="70"/>
      <c r="E24" s="72"/>
      <c r="F24" s="73"/>
      <c r="G24" s="74"/>
    </row>
    <row r="25" spans="1:10" s="75" customFormat="1" x14ac:dyDescent="0.3">
      <c r="A25" s="70" t="s">
        <v>34</v>
      </c>
      <c r="B25" s="70">
        <v>8</v>
      </c>
      <c r="C25" s="70">
        <v>8</v>
      </c>
      <c r="D25" s="70"/>
      <c r="E25" s="72"/>
      <c r="F25" s="77"/>
      <c r="G25" s="74"/>
    </row>
    <row r="26" spans="1:10" s="75" customFormat="1" x14ac:dyDescent="0.3">
      <c r="A26" s="70" t="s">
        <v>35</v>
      </c>
      <c r="B26" s="70">
        <v>16</v>
      </c>
      <c r="C26" s="70">
        <v>16</v>
      </c>
      <c r="D26" s="70"/>
      <c r="E26" s="72"/>
      <c r="F26" s="77"/>
      <c r="G26" s="74"/>
    </row>
    <row r="27" spans="1:10" s="75" customFormat="1" x14ac:dyDescent="0.3">
      <c r="A27" s="70" t="s">
        <v>36</v>
      </c>
      <c r="B27" s="70">
        <v>22</v>
      </c>
      <c r="C27" s="70">
        <v>22</v>
      </c>
      <c r="D27" s="70"/>
      <c r="E27" s="72"/>
      <c r="F27" s="73"/>
      <c r="G27" s="74"/>
    </row>
    <row r="28" spans="1:10" s="75" customFormat="1" x14ac:dyDescent="0.3">
      <c r="A28" s="70" t="s">
        <v>37</v>
      </c>
      <c r="B28" s="70">
        <v>35</v>
      </c>
      <c r="C28" s="70">
        <v>35</v>
      </c>
      <c r="D28" s="70"/>
      <c r="E28" s="72"/>
      <c r="F28" s="73"/>
      <c r="G28" s="74"/>
    </row>
    <row r="29" spans="1:10" s="75" customFormat="1" x14ac:dyDescent="0.3">
      <c r="A29" s="70" t="s">
        <v>38</v>
      </c>
      <c r="B29" s="70">
        <v>51</v>
      </c>
      <c r="C29" s="70">
        <v>51</v>
      </c>
      <c r="D29" s="70"/>
      <c r="E29" s="72"/>
      <c r="F29" s="73"/>
      <c r="G29" s="74"/>
    </row>
    <row r="30" spans="1:10" s="81" customFormat="1" ht="15" thickBot="1" x14ac:dyDescent="0.35">
      <c r="A30" s="78" t="s">
        <v>39</v>
      </c>
      <c r="B30" s="78">
        <v>78</v>
      </c>
      <c r="C30" s="78">
        <v>78</v>
      </c>
      <c r="D30" s="78"/>
      <c r="E30" s="82"/>
      <c r="F30" s="79"/>
      <c r="G30" s="80"/>
    </row>
    <row r="31" spans="1:10" x14ac:dyDescent="0.3">
      <c r="A31" s="1" t="s">
        <v>40</v>
      </c>
      <c r="B31" s="1"/>
      <c r="C31" s="1"/>
      <c r="D31" s="70">
        <v>13754</v>
      </c>
      <c r="J31" s="36"/>
    </row>
    <row r="32" spans="1:10" x14ac:dyDescent="0.3">
      <c r="A32" s="1" t="s">
        <v>40</v>
      </c>
      <c r="B32" s="1"/>
      <c r="C32" s="1"/>
      <c r="D32" s="1">
        <v>13328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391</v>
      </c>
    </row>
    <row r="35" spans="1:9" x14ac:dyDescent="0.3">
      <c r="A35" s="1" t="s">
        <v>42</v>
      </c>
      <c r="D35" s="50"/>
      <c r="I35"/>
    </row>
    <row r="36" spans="1:9" x14ac:dyDescent="0.3">
      <c r="A36" s="1"/>
    </row>
    <row r="37" spans="1:9" x14ac:dyDescent="0.3">
      <c r="A37" s="1"/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31" workbookViewId="0">
      <selection activeCell="E18" sqref="E18:E23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77734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164</v>
      </c>
      <c r="C2" s="4"/>
      <c r="D2" s="4"/>
      <c r="E2" s="5" t="s">
        <v>1</v>
      </c>
      <c r="F2" s="5" t="s">
        <v>164</v>
      </c>
      <c r="G2" s="41" t="s">
        <v>238</v>
      </c>
    </row>
    <row r="3" spans="1:13" x14ac:dyDescent="0.3">
      <c r="A3" s="2" t="s">
        <v>2</v>
      </c>
      <c r="B3" s="5">
        <v>94</v>
      </c>
      <c r="C3" s="6"/>
      <c r="D3" s="6"/>
    </row>
    <row r="4" spans="1:13" x14ac:dyDescent="0.3">
      <c r="A4" s="2" t="s">
        <v>3</v>
      </c>
      <c r="B4" s="5" t="s">
        <v>237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509.59396172267765</v>
      </c>
      <c r="H4" s="6" t="s">
        <v>5</v>
      </c>
      <c r="L4" s="8"/>
    </row>
    <row r="5" spans="1:13" ht="16.2" x14ac:dyDescent="0.3">
      <c r="A5" s="2" t="s">
        <v>6</v>
      </c>
      <c r="B5" s="5" t="s">
        <v>239</v>
      </c>
      <c r="C5" s="6"/>
      <c r="D5" s="6"/>
      <c r="E5" s="7" t="s">
        <v>7</v>
      </c>
      <c r="F5" s="8"/>
      <c r="G5" s="9"/>
      <c r="H5" s="6"/>
      <c r="I5" s="9"/>
      <c r="J5" s="59"/>
      <c r="L5" s="1"/>
    </row>
    <row r="6" spans="1:13" x14ac:dyDescent="0.3">
      <c r="A6" s="2" t="s">
        <v>9</v>
      </c>
      <c r="B6" s="10" t="s">
        <v>241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43660</v>
      </c>
      <c r="C7" s="14"/>
      <c r="D7" s="14"/>
      <c r="E7" s="12" t="s">
        <v>45</v>
      </c>
      <c r="F7" s="8" t="s">
        <v>160</v>
      </c>
      <c r="G7" s="7"/>
      <c r="H7" s="8"/>
      <c r="J7" s="7"/>
      <c r="K7" s="7"/>
    </row>
    <row r="8" spans="1:13" x14ac:dyDescent="0.3">
      <c r="A8" s="2" t="s">
        <v>12</v>
      </c>
      <c r="B8" s="10" t="s">
        <v>240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43660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163</v>
      </c>
      <c r="C12" s="21"/>
      <c r="D12" s="21"/>
      <c r="E12" s="7" t="s">
        <v>18</v>
      </c>
      <c r="F12" s="16" t="s">
        <v>113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163</v>
      </c>
      <c r="C13" s="21"/>
      <c r="D13" s="21"/>
      <c r="E13" s="7" t="s">
        <v>21</v>
      </c>
      <c r="F13" s="16" t="s">
        <v>60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22796</v>
      </c>
      <c r="E17" s="27">
        <f>24000*1.05*(D17-$D$34)*(328/$F$12)/(10*328*$F$11*AVERAGE($D$31:$D$33))</f>
        <v>0.61538856602384484</v>
      </c>
      <c r="F17" s="28"/>
      <c r="G17" s="29"/>
      <c r="H17" s="30"/>
      <c r="I17"/>
    </row>
    <row r="18" spans="1:10" x14ac:dyDescent="0.3">
      <c r="A18" s="1">
        <v>50</v>
      </c>
      <c r="B18" s="40">
        <v>5</v>
      </c>
      <c r="C18" s="40">
        <v>5</v>
      </c>
      <c r="D18" s="1">
        <v>27563</v>
      </c>
      <c r="E18" s="27">
        <f t="shared" ref="E18:E23" si="0">24000*1.05*(D18-$D$34)*(328/$F$12)/(10*328*$F$11*AVERAGE($D$31:$D$33))</f>
        <v>0.74587908220353738</v>
      </c>
      <c r="F18" s="31"/>
      <c r="G18" s="29"/>
      <c r="I18"/>
    </row>
    <row r="19" spans="1:10" x14ac:dyDescent="0.3">
      <c r="A19" s="1">
        <v>25</v>
      </c>
      <c r="B19" s="40">
        <v>9</v>
      </c>
      <c r="C19" s="40">
        <v>9</v>
      </c>
      <c r="D19" s="1">
        <v>36477</v>
      </c>
      <c r="E19" s="27">
        <f t="shared" si="0"/>
        <v>0.98988840908119202</v>
      </c>
      <c r="F19" s="31"/>
      <c r="G19" s="29"/>
      <c r="I19"/>
    </row>
    <row r="20" spans="1:10" x14ac:dyDescent="0.3">
      <c r="A20" s="1">
        <v>15</v>
      </c>
      <c r="B20" s="40">
        <v>12</v>
      </c>
      <c r="C20" s="40">
        <v>12</v>
      </c>
      <c r="D20" s="1">
        <v>38515</v>
      </c>
      <c r="E20" s="27">
        <f t="shared" si="0"/>
        <v>1.0456760474227513</v>
      </c>
      <c r="F20" s="28"/>
      <c r="G20" s="29"/>
      <c r="I20"/>
    </row>
    <row r="21" spans="1:10" x14ac:dyDescent="0.3">
      <c r="A21" s="1">
        <v>5</v>
      </c>
      <c r="B21" s="40">
        <v>19</v>
      </c>
      <c r="C21" s="40">
        <v>19</v>
      </c>
      <c r="D21" s="1">
        <v>18627</v>
      </c>
      <c r="E21" s="27">
        <f t="shared" si="0"/>
        <v>0.50126753351846653</v>
      </c>
      <c r="F21" s="28"/>
      <c r="G21" s="29"/>
      <c r="I21"/>
    </row>
    <row r="22" spans="1:10" x14ac:dyDescent="0.3">
      <c r="A22" s="1">
        <v>1</v>
      </c>
      <c r="B22" s="40">
        <v>29</v>
      </c>
      <c r="C22" s="40">
        <v>29</v>
      </c>
      <c r="D22" s="1">
        <v>11066</v>
      </c>
      <c r="E22" s="27">
        <f t="shared" si="0"/>
        <v>0.29429484779691101</v>
      </c>
      <c r="F22" s="28"/>
      <c r="G22" s="29"/>
      <c r="I22"/>
    </row>
    <row r="23" spans="1:10" s="35" customFormat="1" ht="15" thickBot="1" x14ac:dyDescent="0.35">
      <c r="A23" s="32">
        <v>0.1</v>
      </c>
      <c r="B23" s="85">
        <v>42</v>
      </c>
      <c r="C23" s="85">
        <v>42</v>
      </c>
      <c r="D23" s="33">
        <v>315</v>
      </c>
      <c r="E23" s="27">
        <f t="shared" si="0"/>
        <v>0</v>
      </c>
      <c r="F23" s="49"/>
      <c r="G23" s="34"/>
    </row>
    <row r="24" spans="1:10" s="75" customFormat="1" x14ac:dyDescent="0.3">
      <c r="A24" s="70" t="s">
        <v>33</v>
      </c>
      <c r="B24" s="70">
        <v>0</v>
      </c>
      <c r="C24" s="70">
        <v>0</v>
      </c>
      <c r="D24" s="70"/>
      <c r="E24" s="72"/>
      <c r="F24" s="73"/>
      <c r="G24" s="74"/>
    </row>
    <row r="25" spans="1:10" s="75" customFormat="1" x14ac:dyDescent="0.3">
      <c r="A25" s="70" t="s">
        <v>34</v>
      </c>
      <c r="B25" s="70">
        <v>5</v>
      </c>
      <c r="C25" s="70">
        <v>5</v>
      </c>
      <c r="D25" s="70"/>
      <c r="E25" s="72"/>
      <c r="F25" s="77"/>
      <c r="G25" s="74"/>
    </row>
    <row r="26" spans="1:10" s="75" customFormat="1" x14ac:dyDescent="0.3">
      <c r="A26" s="70" t="s">
        <v>35</v>
      </c>
      <c r="B26" s="70">
        <v>9</v>
      </c>
      <c r="C26" s="70">
        <v>9</v>
      </c>
      <c r="D26" s="70"/>
      <c r="E26" s="72"/>
      <c r="F26" s="77"/>
      <c r="G26" s="74"/>
    </row>
    <row r="27" spans="1:10" s="75" customFormat="1" x14ac:dyDescent="0.3">
      <c r="A27" s="70" t="s">
        <v>36</v>
      </c>
      <c r="B27" s="70">
        <v>12</v>
      </c>
      <c r="C27" s="70">
        <v>12</v>
      </c>
      <c r="D27" s="70"/>
      <c r="E27" s="72"/>
      <c r="F27" s="73"/>
      <c r="G27" s="74"/>
    </row>
    <row r="28" spans="1:10" s="75" customFormat="1" x14ac:dyDescent="0.3">
      <c r="A28" s="70" t="s">
        <v>37</v>
      </c>
      <c r="B28" s="70">
        <v>19</v>
      </c>
      <c r="C28" s="70">
        <v>19</v>
      </c>
      <c r="D28" s="70"/>
      <c r="E28" s="72"/>
      <c r="F28" s="73"/>
      <c r="G28" s="74"/>
    </row>
    <row r="29" spans="1:10" s="75" customFormat="1" x14ac:dyDescent="0.3">
      <c r="A29" s="70" t="s">
        <v>38</v>
      </c>
      <c r="B29" s="70">
        <v>29</v>
      </c>
      <c r="C29" s="70">
        <v>29</v>
      </c>
      <c r="D29" s="70"/>
      <c r="E29" s="72"/>
      <c r="F29" s="73"/>
      <c r="G29" s="74"/>
    </row>
    <row r="30" spans="1:10" s="81" customFormat="1" ht="15" thickBot="1" x14ac:dyDescent="0.35">
      <c r="A30" s="78" t="s">
        <v>39</v>
      </c>
      <c r="B30" s="78">
        <v>42</v>
      </c>
      <c r="C30" s="78">
        <v>42</v>
      </c>
      <c r="D30" s="78"/>
      <c r="E30" s="82"/>
      <c r="F30" s="79"/>
      <c r="G30" s="80"/>
    </row>
    <row r="31" spans="1:10" x14ac:dyDescent="0.3">
      <c r="A31" s="1" t="s">
        <v>40</v>
      </c>
      <c r="B31" s="1"/>
      <c r="C31" s="1"/>
      <c r="D31" s="70">
        <v>11743</v>
      </c>
      <c r="J31" s="36"/>
    </row>
    <row r="32" spans="1:10" x14ac:dyDescent="0.3">
      <c r="A32" s="1" t="s">
        <v>40</v>
      </c>
      <c r="B32" s="1"/>
      <c r="C32" s="1"/>
      <c r="D32" s="1">
        <v>11646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315</v>
      </c>
    </row>
    <row r="35" spans="1:9" x14ac:dyDescent="0.3">
      <c r="A35" s="1" t="s">
        <v>42</v>
      </c>
      <c r="D35" s="50"/>
      <c r="I35"/>
    </row>
    <row r="36" spans="1:9" x14ac:dyDescent="0.3">
      <c r="A36" s="1"/>
    </row>
    <row r="37" spans="1:9" x14ac:dyDescent="0.3">
      <c r="A37" s="1"/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E25" sqref="E25:E30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77734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165</v>
      </c>
      <c r="C2" s="4"/>
      <c r="D2" s="4"/>
      <c r="E2" s="5" t="s">
        <v>1</v>
      </c>
      <c r="F2" s="5" t="s">
        <v>165</v>
      </c>
      <c r="G2" s="41" t="s">
        <v>243</v>
      </c>
    </row>
    <row r="3" spans="1:13" x14ac:dyDescent="0.3">
      <c r="A3" s="2" t="s">
        <v>2</v>
      </c>
      <c r="B3" s="5">
        <v>100</v>
      </c>
      <c r="C3" s="6"/>
      <c r="D3" s="6"/>
    </row>
    <row r="4" spans="1:13" x14ac:dyDescent="0.3">
      <c r="A4" s="2" t="s">
        <v>3</v>
      </c>
      <c r="B4" s="5" t="s">
        <v>242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24*(((E17+E18)/2)*(B18-B17)+((E18+E19)/2)*(B19-B18)+((E19+E20)/2)*(B20-B19)+((E20+E21)/2)*(B21-B20)+((E23+E21)/2)*(B23-B21))</f>
        <v>246.40319522790637</v>
      </c>
      <c r="H4" s="6" t="s">
        <v>5</v>
      </c>
      <c r="L4" s="8"/>
    </row>
    <row r="5" spans="1:13" ht="16.2" x14ac:dyDescent="0.3">
      <c r="A5" s="2" t="s">
        <v>6</v>
      </c>
      <c r="B5" s="5" t="s">
        <v>244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24*(((E24+E25)/2)*(B25-B24)+((E25+E26)/2)*(B26-B25)+((E26+E27)/2)*(B27-B26)+((E27+E28)/2)*(B28-B27)+((E28+E230)/2)*(B30-B28))</f>
        <v>66.659996291708339</v>
      </c>
      <c r="H5" s="6" t="s">
        <v>8</v>
      </c>
      <c r="I5" s="9">
        <f>100*G5/G4</f>
        <v>27.05321910702186</v>
      </c>
      <c r="J5" s="59" t="s">
        <v>10</v>
      </c>
      <c r="L5" s="1"/>
    </row>
    <row r="6" spans="1:13" x14ac:dyDescent="0.3">
      <c r="A6" s="2" t="s">
        <v>9</v>
      </c>
      <c r="B6" s="10" t="s">
        <v>245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43661</v>
      </c>
      <c r="C7" s="14"/>
      <c r="D7" s="14"/>
      <c r="E7" s="12" t="s">
        <v>45</v>
      </c>
      <c r="F7" s="8" t="s">
        <v>166</v>
      </c>
      <c r="G7" s="7"/>
      <c r="H7" s="8"/>
      <c r="J7" s="7"/>
      <c r="K7" s="7"/>
    </row>
    <row r="8" spans="1:13" x14ac:dyDescent="0.3">
      <c r="A8" s="2" t="s">
        <v>12</v>
      </c>
      <c r="B8" s="10" t="s">
        <v>206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43661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24.25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167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253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2039</v>
      </c>
      <c r="E17" s="27">
        <f>24000*1.05*(D17-$D$34)*(323/$F$12)/(10*323*$F$11*AVERAGE($D$31:$D$33))</f>
        <v>0.17815816205234605</v>
      </c>
      <c r="F17" s="28"/>
      <c r="G17" s="29"/>
      <c r="H17" s="30"/>
      <c r="I17"/>
    </row>
    <row r="18" spans="1:10" x14ac:dyDescent="0.3">
      <c r="A18" s="1">
        <v>50</v>
      </c>
      <c r="B18" s="40">
        <v>8</v>
      </c>
      <c r="C18" s="40">
        <v>8</v>
      </c>
      <c r="D18" s="1">
        <v>2455</v>
      </c>
      <c r="E18" s="27">
        <f t="shared" ref="E18:E23" si="0">24000*1.05*(D18-$D$34)*(323/$F$12)/(10*323*$F$11*AVERAGE($D$31:$D$33))</f>
        <v>0.21843739869026779</v>
      </c>
      <c r="F18" s="31"/>
      <c r="G18" s="29"/>
      <c r="I18"/>
    </row>
    <row r="19" spans="1:10" x14ac:dyDescent="0.3">
      <c r="A19" s="1">
        <v>25</v>
      </c>
      <c r="B19" s="40">
        <v>15</v>
      </c>
      <c r="C19" s="40">
        <v>15</v>
      </c>
      <c r="D19" s="1">
        <v>2314</v>
      </c>
      <c r="E19" s="27">
        <f t="shared" si="0"/>
        <v>0.20478506127212603</v>
      </c>
      <c r="F19" s="31"/>
      <c r="G19" s="29"/>
      <c r="I19"/>
    </row>
    <row r="20" spans="1:10" x14ac:dyDescent="0.3">
      <c r="A20" s="1">
        <v>15</v>
      </c>
      <c r="B20" s="40">
        <v>21</v>
      </c>
      <c r="C20" s="40">
        <v>21</v>
      </c>
      <c r="D20" s="1">
        <v>2314</v>
      </c>
      <c r="E20" s="27">
        <f t="shared" si="0"/>
        <v>0.20478506127212603</v>
      </c>
      <c r="F20" s="28"/>
      <c r="G20" s="29"/>
      <c r="I20"/>
    </row>
    <row r="21" spans="1:10" x14ac:dyDescent="0.3">
      <c r="A21" s="1">
        <v>5</v>
      </c>
      <c r="B21" s="40">
        <v>33</v>
      </c>
      <c r="C21" s="40">
        <v>33</v>
      </c>
      <c r="D21" s="1">
        <v>1948</v>
      </c>
      <c r="E21" s="27">
        <f t="shared" si="0"/>
        <v>0.16934707903780069</v>
      </c>
      <c r="F21" s="28"/>
      <c r="G21" s="29"/>
      <c r="I21"/>
    </row>
    <row r="22" spans="1:10" x14ac:dyDescent="0.3">
      <c r="A22" s="1">
        <v>1</v>
      </c>
      <c r="B22" s="40">
        <v>51</v>
      </c>
      <c r="C22" s="40">
        <v>51</v>
      </c>
      <c r="D22" s="1">
        <v>2441</v>
      </c>
      <c r="E22" s="27">
        <f t="shared" si="0"/>
        <v>0.21708184745726081</v>
      </c>
      <c r="F22" s="28"/>
      <c r="G22" s="29"/>
      <c r="I22"/>
    </row>
    <row r="23" spans="1:10" x14ac:dyDescent="0.3">
      <c r="A23" s="1">
        <v>0.1</v>
      </c>
      <c r="B23" s="40">
        <v>77</v>
      </c>
      <c r="C23" s="40">
        <v>77</v>
      </c>
      <c r="D23" s="47">
        <v>199</v>
      </c>
      <c r="E23" s="27">
        <f t="shared" si="0"/>
        <v>0</v>
      </c>
      <c r="F23" s="28"/>
      <c r="G23" s="29"/>
      <c r="I23"/>
    </row>
    <row r="24" spans="1:10" s="75" customFormat="1" x14ac:dyDescent="0.3">
      <c r="A24" s="70" t="s">
        <v>33</v>
      </c>
      <c r="B24" s="70">
        <v>0</v>
      </c>
      <c r="C24" s="70">
        <v>0</v>
      </c>
      <c r="D24" s="70">
        <v>505</v>
      </c>
      <c r="E24" s="72">
        <f>24000*1.05*(D24-$D$35)*(328/$F$13)/(10*328*$F$11*AVERAGE($D$31:$D$33))</f>
        <v>1.8091003297649559E-2</v>
      </c>
      <c r="F24" s="73"/>
      <c r="G24" s="74"/>
    </row>
    <row r="25" spans="1:10" s="75" customFormat="1" x14ac:dyDescent="0.3">
      <c r="A25" s="70" t="s">
        <v>34</v>
      </c>
      <c r="B25" s="70">
        <v>8</v>
      </c>
      <c r="C25" s="70">
        <v>8</v>
      </c>
      <c r="D25" s="70">
        <v>1582</v>
      </c>
      <c r="E25" s="72">
        <f t="shared" ref="E25:E30" si="1">24000*1.05*(D25-$D$35)*(328/$F$13)/(10*328*$F$11*AVERAGE($D$31:$D$33))</f>
        <v>6.3828117268467807E-2</v>
      </c>
      <c r="F25" s="77"/>
      <c r="G25" s="74"/>
    </row>
    <row r="26" spans="1:10" s="75" customFormat="1" x14ac:dyDescent="0.3">
      <c r="A26" s="70" t="s">
        <v>35</v>
      </c>
      <c r="B26" s="70">
        <v>15</v>
      </c>
      <c r="C26" s="70">
        <v>15</v>
      </c>
      <c r="D26" s="70">
        <v>657</v>
      </c>
      <c r="E26" s="72">
        <f t="shared" si="1"/>
        <v>2.4546009169111371E-2</v>
      </c>
      <c r="F26" s="77"/>
      <c r="G26" s="74"/>
    </row>
    <row r="27" spans="1:10" s="75" customFormat="1" x14ac:dyDescent="0.3">
      <c r="A27" s="70" t="s">
        <v>36</v>
      </c>
      <c r="B27" s="70">
        <v>21</v>
      </c>
      <c r="C27" s="70">
        <v>21</v>
      </c>
      <c r="D27" s="70">
        <v>677</v>
      </c>
      <c r="E27" s="72">
        <f t="shared" si="1"/>
        <v>2.5395352046935295E-2</v>
      </c>
      <c r="F27" s="73"/>
      <c r="G27" s="74"/>
    </row>
    <row r="28" spans="1:10" s="75" customFormat="1" x14ac:dyDescent="0.3">
      <c r="A28" s="70" t="s">
        <v>37</v>
      </c>
      <c r="B28" s="70">
        <v>33</v>
      </c>
      <c r="C28" s="70">
        <v>33</v>
      </c>
      <c r="D28" s="70">
        <v>1625</v>
      </c>
      <c r="E28" s="72">
        <f t="shared" si="1"/>
        <v>6.5654204455789247E-2</v>
      </c>
      <c r="F28" s="73"/>
      <c r="G28" s="74"/>
    </row>
    <row r="29" spans="1:10" s="75" customFormat="1" x14ac:dyDescent="0.3">
      <c r="A29" s="70" t="s">
        <v>38</v>
      </c>
      <c r="B29" s="70">
        <v>51</v>
      </c>
      <c r="C29" s="70">
        <v>51</v>
      </c>
      <c r="D29" s="70">
        <v>3125</v>
      </c>
      <c r="E29" s="72">
        <f t="shared" si="1"/>
        <v>0.12935492029258344</v>
      </c>
      <c r="F29" s="73"/>
      <c r="G29" s="74"/>
    </row>
    <row r="30" spans="1:10" s="81" customFormat="1" ht="15" thickBot="1" x14ac:dyDescent="0.35">
      <c r="A30" s="78" t="s">
        <v>39</v>
      </c>
      <c r="B30" s="70">
        <v>77</v>
      </c>
      <c r="C30" s="70">
        <v>77</v>
      </c>
      <c r="D30" s="78">
        <v>79</v>
      </c>
      <c r="E30" s="72">
        <f t="shared" si="1"/>
        <v>0</v>
      </c>
      <c r="F30" s="79"/>
      <c r="G30" s="80"/>
    </row>
    <row r="31" spans="1:10" x14ac:dyDescent="0.3">
      <c r="A31" s="1" t="s">
        <v>40</v>
      </c>
      <c r="B31" s="1"/>
      <c r="C31" s="1"/>
      <c r="D31" s="70">
        <v>11035</v>
      </c>
      <c r="J31" s="36"/>
    </row>
    <row r="32" spans="1:10" x14ac:dyDescent="0.3">
      <c r="A32" s="1" t="s">
        <v>40</v>
      </c>
      <c r="B32" s="1"/>
      <c r="C32" s="1"/>
      <c r="D32" s="1">
        <v>10430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199</v>
      </c>
    </row>
    <row r="35" spans="1:9" x14ac:dyDescent="0.3">
      <c r="A35" s="1" t="s">
        <v>42</v>
      </c>
      <c r="D35" s="50">
        <v>79</v>
      </c>
      <c r="I35"/>
    </row>
    <row r="36" spans="1:9" x14ac:dyDescent="0.3">
      <c r="A36" s="1"/>
    </row>
    <row r="37" spans="1:9" x14ac:dyDescent="0.3">
      <c r="A37" s="44" t="s">
        <v>145</v>
      </c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45"/>
  <sheetViews>
    <sheetView topLeftCell="A31" workbookViewId="0">
      <selection activeCell="E25" sqref="E25:E30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8.3320312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62</v>
      </c>
      <c r="C2" s="4"/>
      <c r="D2" s="4"/>
      <c r="E2" s="5" t="s">
        <v>1</v>
      </c>
      <c r="F2" s="5" t="s">
        <v>62</v>
      </c>
      <c r="G2" s="41" t="s">
        <v>65</v>
      </c>
    </row>
    <row r="3" spans="1:13" x14ac:dyDescent="0.3">
      <c r="A3" s="2" t="s">
        <v>2</v>
      </c>
      <c r="B3" s="5">
        <v>13</v>
      </c>
      <c r="C3" s="6"/>
      <c r="D3" s="6"/>
    </row>
    <row r="4" spans="1:13" x14ac:dyDescent="0.3">
      <c r="A4" s="2" t="s">
        <v>3</v>
      </c>
      <c r="B4" s="5" t="s">
        <v>79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362.5025822234303</v>
      </c>
      <c r="H4" s="6" t="s">
        <v>5</v>
      </c>
      <c r="L4" s="8"/>
    </row>
    <row r="5" spans="1:13" ht="16.2" x14ac:dyDescent="0.3">
      <c r="A5" s="2" t="s">
        <v>6</v>
      </c>
      <c r="B5" s="5" t="s">
        <v>80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24*(((E24+E25)/2)*(B25-B24)+((E25+E26)/2)*(B26-B25)+((E26+E27)/2)*(B27-B26)+((E27+E28)/2)*(B28-B27)+((E28+E29)/2)*(B29-B28)+((E29+E30)/2)*(B30-B29))</f>
        <v>101.9963949013605</v>
      </c>
      <c r="H5" s="6" t="s">
        <v>8</v>
      </c>
      <c r="L5" s="1"/>
    </row>
    <row r="6" spans="1:13" x14ac:dyDescent="0.3">
      <c r="A6" s="2" t="s">
        <v>9</v>
      </c>
      <c r="B6" s="10" t="s">
        <v>46</v>
      </c>
      <c r="C6" s="11"/>
      <c r="D6" s="11"/>
      <c r="E6" s="12"/>
      <c r="F6" s="8"/>
      <c r="G6" s="9">
        <f>100*G5/G4</f>
        <v>28.136736095991314</v>
      </c>
      <c r="H6" s="6" t="s">
        <v>10</v>
      </c>
      <c r="K6" s="7"/>
      <c r="L6" s="1"/>
    </row>
    <row r="7" spans="1:13" x14ac:dyDescent="0.3">
      <c r="A7" s="2" t="s">
        <v>11</v>
      </c>
      <c r="B7" s="13">
        <v>43652</v>
      </c>
      <c r="C7" s="14"/>
      <c r="D7" s="14"/>
      <c r="E7" s="12" t="s">
        <v>45</v>
      </c>
      <c r="F7" s="8" t="s">
        <v>47</v>
      </c>
      <c r="G7" s="7"/>
      <c r="H7" s="8"/>
      <c r="J7" s="7"/>
      <c r="K7" s="7"/>
    </row>
    <row r="8" spans="1:13" x14ac:dyDescent="0.3">
      <c r="A8" s="2" t="s">
        <v>12</v>
      </c>
      <c r="B8" s="10" t="s">
        <v>58</v>
      </c>
      <c r="C8" s="11"/>
      <c r="D8" s="11"/>
      <c r="E8" s="12"/>
      <c r="F8" s="8" t="s">
        <v>48</v>
      </c>
      <c r="G8" s="7"/>
      <c r="H8" s="8"/>
      <c r="J8" s="7"/>
      <c r="K8" s="7"/>
    </row>
    <row r="9" spans="1:13" x14ac:dyDescent="0.3">
      <c r="A9" s="2" t="s">
        <v>13</v>
      </c>
      <c r="B9" s="13">
        <v>43652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59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59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3645</v>
      </c>
      <c r="E17" s="27">
        <f>24000*1.05*(D17-$D$36)*(328/$F$12)/(10*328*$F$11*AVERAGE($D$31:$D$35))</f>
        <v>0.72879858657243812</v>
      </c>
      <c r="F17" s="28"/>
      <c r="G17" s="29"/>
      <c r="H17" s="30"/>
      <c r="I17"/>
    </row>
    <row r="18" spans="1:10" x14ac:dyDescent="0.3">
      <c r="A18" s="1">
        <v>50</v>
      </c>
      <c r="B18" s="40">
        <v>6</v>
      </c>
      <c r="C18" s="40">
        <v>6</v>
      </c>
      <c r="D18" s="1">
        <v>4062</v>
      </c>
      <c r="E18" s="27">
        <f t="shared" ref="E18:E23" si="0">24000*1.05*(D18-$D$36)*(328/$F$12)/(10*328*$F$11*AVERAGE($D$31:$D$35))</f>
        <v>0.81380810002718129</v>
      </c>
      <c r="F18" s="31"/>
      <c r="G18" s="29"/>
      <c r="I18"/>
    </row>
    <row r="19" spans="1:10" x14ac:dyDescent="0.3">
      <c r="A19" s="1">
        <v>25</v>
      </c>
      <c r="B19" s="40">
        <v>12</v>
      </c>
      <c r="C19" s="40">
        <v>12</v>
      </c>
      <c r="D19" s="1">
        <v>2617</v>
      </c>
      <c r="E19" s="27">
        <f t="shared" si="0"/>
        <v>0.51923076923076927</v>
      </c>
      <c r="F19" s="31"/>
      <c r="G19" s="29"/>
      <c r="I19"/>
    </row>
    <row r="20" spans="1:10" x14ac:dyDescent="0.3">
      <c r="A20" s="1">
        <v>15</v>
      </c>
      <c r="B20" s="40">
        <v>17</v>
      </c>
      <c r="C20" s="40">
        <v>17</v>
      </c>
      <c r="D20" s="1">
        <v>2332</v>
      </c>
      <c r="E20" s="27">
        <f t="shared" si="0"/>
        <v>0.46113074204946997</v>
      </c>
      <c r="F20" s="28"/>
      <c r="G20" s="29"/>
      <c r="I20"/>
    </row>
    <row r="21" spans="1:10" x14ac:dyDescent="0.3">
      <c r="A21" s="1">
        <v>5</v>
      </c>
      <c r="B21" s="40">
        <v>26</v>
      </c>
      <c r="C21" s="40">
        <v>26</v>
      </c>
      <c r="D21" s="1">
        <v>832</v>
      </c>
      <c r="E21" s="27">
        <f t="shared" si="0"/>
        <v>0.15534112530578958</v>
      </c>
      <c r="F21" s="28"/>
      <c r="G21" s="29"/>
      <c r="I21"/>
    </row>
    <row r="22" spans="1:10" x14ac:dyDescent="0.3">
      <c r="A22" s="1">
        <v>1</v>
      </c>
      <c r="B22" s="40">
        <v>40</v>
      </c>
      <c r="C22" s="40">
        <v>40</v>
      </c>
      <c r="D22" s="1">
        <v>117</v>
      </c>
      <c r="E22" s="27">
        <f t="shared" si="0"/>
        <v>9.5814079913019851E-3</v>
      </c>
      <c r="F22" s="28"/>
      <c r="G22" s="29"/>
      <c r="I22"/>
    </row>
    <row r="23" spans="1:10" x14ac:dyDescent="0.3">
      <c r="A23" s="1">
        <v>0.1</v>
      </c>
      <c r="B23" s="40">
        <v>60</v>
      </c>
      <c r="C23" s="40">
        <v>60</v>
      </c>
      <c r="D23" s="1">
        <v>71</v>
      </c>
      <c r="E23" s="27">
        <f t="shared" si="0"/>
        <v>2.0385974449578691E-4</v>
      </c>
      <c r="F23" s="28"/>
      <c r="G23" s="29"/>
      <c r="I23"/>
    </row>
    <row r="24" spans="1:10" x14ac:dyDescent="0.3">
      <c r="A24" s="1" t="s">
        <v>33</v>
      </c>
      <c r="B24" s="40">
        <v>0</v>
      </c>
      <c r="C24" s="40">
        <v>0</v>
      </c>
      <c r="D24" s="1">
        <v>1907</v>
      </c>
      <c r="E24" s="27">
        <f>24000*1.05*(D24-$D$37)*(328/$F$13)/(10*328*$F$11*AVERAGE($D$31:$D$35))</f>
        <v>0.16603839716170013</v>
      </c>
      <c r="F24" s="28"/>
      <c r="G24" s="29"/>
      <c r="I24"/>
    </row>
    <row r="25" spans="1:10" x14ac:dyDescent="0.3">
      <c r="A25" s="1" t="s">
        <v>34</v>
      </c>
      <c r="B25" s="40">
        <v>6</v>
      </c>
      <c r="C25" s="40">
        <v>6</v>
      </c>
      <c r="D25" s="1">
        <v>2206</v>
      </c>
      <c r="E25" s="27">
        <f t="shared" ref="E25:E30" si="1">24000*1.05*(D25-$D$37)*(328/$F$13)/(10*328*$F$11*AVERAGE($D$31:$D$35))</f>
        <v>0.19277263558461252</v>
      </c>
      <c r="F25" s="31"/>
      <c r="G25" s="29"/>
      <c r="I25"/>
    </row>
    <row r="26" spans="1:10" x14ac:dyDescent="0.3">
      <c r="A26" s="1" t="s">
        <v>35</v>
      </c>
      <c r="B26" s="40">
        <v>12</v>
      </c>
      <c r="C26" s="40">
        <v>12</v>
      </c>
      <c r="D26" s="1">
        <v>1976</v>
      </c>
      <c r="E26" s="27">
        <f t="shared" si="1"/>
        <v>0.17220783679775684</v>
      </c>
      <c r="F26" s="31"/>
      <c r="G26" s="29"/>
      <c r="I26"/>
    </row>
    <row r="27" spans="1:10" x14ac:dyDescent="0.3">
      <c r="A27" s="1" t="s">
        <v>36</v>
      </c>
      <c r="B27" s="40">
        <v>17</v>
      </c>
      <c r="C27" s="40">
        <v>17</v>
      </c>
      <c r="D27" s="1">
        <v>1650</v>
      </c>
      <c r="E27" s="27">
        <f t="shared" si="1"/>
        <v>0.14305946982160486</v>
      </c>
      <c r="F27" s="28"/>
      <c r="G27" s="29"/>
      <c r="I27"/>
    </row>
    <row r="28" spans="1:10" x14ac:dyDescent="0.3">
      <c r="A28" s="1" t="s">
        <v>37</v>
      </c>
      <c r="B28" s="40">
        <v>26</v>
      </c>
      <c r="C28" s="40">
        <v>26</v>
      </c>
      <c r="D28" s="1">
        <v>578</v>
      </c>
      <c r="E28" s="27">
        <f t="shared" si="1"/>
        <v>4.7209625041129598E-2</v>
      </c>
      <c r="F28" s="28"/>
      <c r="G28" s="29"/>
      <c r="I28"/>
    </row>
    <row r="29" spans="1:10" x14ac:dyDescent="0.3">
      <c r="A29" s="1" t="s">
        <v>38</v>
      </c>
      <c r="B29" s="40">
        <v>40</v>
      </c>
      <c r="C29" s="40">
        <v>40</v>
      </c>
      <c r="D29" s="1">
        <v>117</v>
      </c>
      <c r="E29" s="27">
        <f t="shared" si="1"/>
        <v>5.9906152987797027E-3</v>
      </c>
      <c r="F29" s="28"/>
      <c r="G29" s="29"/>
      <c r="I29"/>
    </row>
    <row r="30" spans="1:10" s="35" customFormat="1" ht="15" thickBot="1" x14ac:dyDescent="0.35">
      <c r="A30" s="32" t="s">
        <v>39</v>
      </c>
      <c r="B30" s="40">
        <v>60</v>
      </c>
      <c r="C30" s="40">
        <v>60</v>
      </c>
      <c r="D30" s="46">
        <v>52</v>
      </c>
      <c r="E30" s="27">
        <f t="shared" si="1"/>
        <v>1.7882433727700605E-4</v>
      </c>
      <c r="F30" s="49"/>
      <c r="G30" s="34"/>
    </row>
    <row r="31" spans="1:10" x14ac:dyDescent="0.3">
      <c r="A31" s="1" t="s">
        <v>40</v>
      </c>
      <c r="B31" s="1"/>
      <c r="C31" s="1"/>
      <c r="D31" s="1">
        <v>4938</v>
      </c>
      <c r="E31" s="51"/>
      <c r="J31" s="36"/>
    </row>
    <row r="32" spans="1:10" x14ac:dyDescent="0.3">
      <c r="A32" s="1" t="s">
        <v>40</v>
      </c>
      <c r="B32" s="1"/>
      <c r="C32" s="1"/>
      <c r="D32" s="1">
        <v>4817</v>
      </c>
      <c r="E32" s="51"/>
    </row>
    <row r="33" spans="1:9" x14ac:dyDescent="0.3">
      <c r="A33" s="1" t="s">
        <v>40</v>
      </c>
      <c r="D33" s="1">
        <v>5401</v>
      </c>
    </row>
    <row r="34" spans="1:9" x14ac:dyDescent="0.3">
      <c r="A34" s="1" t="s">
        <v>40</v>
      </c>
      <c r="D34" s="1">
        <v>5330</v>
      </c>
    </row>
    <row r="35" spans="1:9" x14ac:dyDescent="0.3">
      <c r="A35" s="1" t="s">
        <v>40</v>
      </c>
      <c r="D35" s="1">
        <v>5267</v>
      </c>
      <c r="I35"/>
    </row>
    <row r="36" spans="1:9" x14ac:dyDescent="0.3">
      <c r="A36" s="1" t="s">
        <v>41</v>
      </c>
      <c r="D36" s="50">
        <v>70</v>
      </c>
    </row>
    <row r="37" spans="1:9" x14ac:dyDescent="0.3">
      <c r="A37" s="1" t="s">
        <v>42</v>
      </c>
      <c r="D37" s="55">
        <v>50</v>
      </c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6" workbookViewId="0">
      <selection activeCell="E25" sqref="E25:E30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77734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165</v>
      </c>
      <c r="C2" s="4"/>
      <c r="D2" s="4"/>
      <c r="E2" s="5" t="s">
        <v>1</v>
      </c>
      <c r="F2" s="5" t="s">
        <v>165</v>
      </c>
      <c r="G2" s="41" t="s">
        <v>169</v>
      </c>
    </row>
    <row r="3" spans="1:13" x14ac:dyDescent="0.3">
      <c r="A3" s="2" t="s">
        <v>2</v>
      </c>
      <c r="B3" s="5">
        <v>100</v>
      </c>
      <c r="C3" s="6"/>
      <c r="D3" s="6"/>
      <c r="G3" s="41" t="s">
        <v>243</v>
      </c>
    </row>
    <row r="4" spans="1:13" x14ac:dyDescent="0.3">
      <c r="A4" s="2" t="s">
        <v>3</v>
      </c>
      <c r="B4" s="5" t="s">
        <v>242</v>
      </c>
      <c r="C4" s="6"/>
      <c r="D4" s="6"/>
      <c r="E4" s="7"/>
      <c r="F4" s="8"/>
      <c r="G4" s="9"/>
      <c r="H4" s="6"/>
      <c r="L4" s="8"/>
    </row>
    <row r="5" spans="1:13" x14ac:dyDescent="0.3">
      <c r="A5" s="2" t="s">
        <v>6</v>
      </c>
      <c r="B5" s="5" t="s">
        <v>244</v>
      </c>
      <c r="C5" s="6"/>
      <c r="D5" s="6"/>
      <c r="E5" s="7"/>
      <c r="F5" s="8"/>
      <c r="G5" s="9"/>
      <c r="H5" s="6"/>
      <c r="I5" s="9"/>
      <c r="J5" s="59"/>
      <c r="L5" s="1"/>
    </row>
    <row r="6" spans="1:13" x14ac:dyDescent="0.3">
      <c r="A6" s="2" t="s">
        <v>9</v>
      </c>
      <c r="B6" s="10" t="s">
        <v>245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43661</v>
      </c>
      <c r="C7" s="14"/>
      <c r="D7" s="14"/>
      <c r="E7" s="12" t="s">
        <v>45</v>
      </c>
      <c r="F7" s="8" t="s">
        <v>171</v>
      </c>
      <c r="G7" s="7"/>
      <c r="H7" s="8"/>
      <c r="J7" s="7"/>
      <c r="K7" s="7"/>
    </row>
    <row r="8" spans="1:13" x14ac:dyDescent="0.3">
      <c r="A8" s="2" t="s">
        <v>12</v>
      </c>
      <c r="B8" s="10" t="s">
        <v>206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43661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6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95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168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45</v>
      </c>
      <c r="C17" s="39">
        <v>45</v>
      </c>
      <c r="D17" s="1">
        <v>1938</v>
      </c>
      <c r="E17" s="27">
        <f>24000*1.05*(D17-$D$34)*(328/$F$12)/(10*328*$F$11*AVERAGE($D$31:$D$33))</f>
        <v>0.17938184076937905</v>
      </c>
      <c r="F17" s="28"/>
      <c r="G17" s="29"/>
      <c r="H17" s="30"/>
      <c r="I17"/>
    </row>
    <row r="18" spans="1:10" x14ac:dyDescent="0.3">
      <c r="A18" s="1">
        <v>50</v>
      </c>
      <c r="B18" s="39">
        <v>45</v>
      </c>
      <c r="C18" s="39">
        <v>45</v>
      </c>
      <c r="D18" s="1">
        <v>41838</v>
      </c>
      <c r="E18" s="27">
        <f t="shared" ref="E18:E23" si="0">24000*1.05*(D18-$D$34)*(328/$F$12)/(10*328*$F$11*AVERAGE($D$31:$D$33))</f>
        <v>7.358253903656264</v>
      </c>
      <c r="F18" s="31"/>
      <c r="G18" s="29"/>
      <c r="I18"/>
    </row>
    <row r="19" spans="1:10" x14ac:dyDescent="0.3">
      <c r="A19" s="1">
        <v>25</v>
      </c>
      <c r="B19" s="39">
        <v>45</v>
      </c>
      <c r="C19" s="39">
        <v>45</v>
      </c>
      <c r="D19" s="1">
        <v>124976</v>
      </c>
      <c r="E19" s="27">
        <f t="shared" si="0"/>
        <v>22.316576348876559</v>
      </c>
      <c r="F19" s="31"/>
      <c r="G19" s="29"/>
      <c r="I19"/>
    </row>
    <row r="20" spans="1:10" x14ac:dyDescent="0.3">
      <c r="A20" s="1">
        <v>15</v>
      </c>
      <c r="B20" s="39">
        <v>45</v>
      </c>
      <c r="C20" s="39">
        <v>45</v>
      </c>
      <c r="D20" s="1">
        <v>192599</v>
      </c>
      <c r="E20" s="27">
        <f t="shared" si="0"/>
        <v>34.483415083427936</v>
      </c>
      <c r="F20" s="28"/>
      <c r="G20" s="29"/>
      <c r="I20"/>
    </row>
    <row r="21" spans="1:10" x14ac:dyDescent="0.3">
      <c r="A21" s="1">
        <v>5</v>
      </c>
      <c r="B21" s="39">
        <v>45</v>
      </c>
      <c r="C21" s="39">
        <v>45</v>
      </c>
      <c r="D21" s="1">
        <v>85733</v>
      </c>
      <c r="E21" s="27">
        <f t="shared" si="0"/>
        <v>15.255912780859768</v>
      </c>
      <c r="F21" s="28"/>
      <c r="G21" s="29"/>
      <c r="I21"/>
    </row>
    <row r="22" spans="1:10" x14ac:dyDescent="0.3">
      <c r="A22" s="1">
        <v>1</v>
      </c>
      <c r="B22" s="39">
        <v>45</v>
      </c>
      <c r="C22" s="39">
        <v>45</v>
      </c>
      <c r="D22" s="1">
        <v>14772</v>
      </c>
      <c r="E22" s="27">
        <f t="shared" si="0"/>
        <v>2.4884957268618675</v>
      </c>
      <c r="F22" s="28"/>
      <c r="G22" s="29"/>
      <c r="I22"/>
    </row>
    <row r="23" spans="1:10" x14ac:dyDescent="0.3">
      <c r="A23" s="1">
        <v>0.1</v>
      </c>
      <c r="B23" s="39">
        <v>45</v>
      </c>
      <c r="C23" s="39">
        <v>45</v>
      </c>
      <c r="D23" s="47">
        <v>941</v>
      </c>
      <c r="E23" s="27">
        <f t="shared" si="0"/>
        <v>0</v>
      </c>
      <c r="F23" s="28"/>
      <c r="G23" s="29"/>
      <c r="I23"/>
    </row>
    <row r="24" spans="1:10" s="75" customFormat="1" x14ac:dyDescent="0.3">
      <c r="A24" s="70" t="s">
        <v>33</v>
      </c>
      <c r="B24" s="39">
        <v>45</v>
      </c>
      <c r="C24" s="39">
        <v>45</v>
      </c>
      <c r="D24" s="70">
        <v>2859</v>
      </c>
      <c r="E24" s="72">
        <f>24000*1.05*(D24-$D$35)*(323/$F$13)/(10*323*$F$11*AVERAGE($D$31:$D$33))</f>
        <v>8.6251892502477306E-2</v>
      </c>
      <c r="F24" s="73"/>
      <c r="G24" s="74"/>
      <c r="H24" s="95">
        <f>E24/E17</f>
        <v>0.48082845026306997</v>
      </c>
    </row>
    <row r="25" spans="1:10" s="75" customFormat="1" x14ac:dyDescent="0.3">
      <c r="A25" s="70" t="s">
        <v>34</v>
      </c>
      <c r="B25" s="39">
        <v>45</v>
      </c>
      <c r="C25" s="39">
        <v>45</v>
      </c>
      <c r="D25" s="70">
        <v>72506</v>
      </c>
      <c r="E25" s="72">
        <f t="shared" ref="E25:E30" si="1">24000*1.05*(D25-$D$35)*(323/$F$13)/(10*323*$F$11*AVERAGE($D$31:$D$33))</f>
        <v>5.5823045522646337</v>
      </c>
      <c r="F25" s="77"/>
      <c r="G25" s="74"/>
      <c r="H25" s="95">
        <f t="shared" ref="H25:H29" si="2">E25/E18</f>
        <v>0.75864527445714081</v>
      </c>
    </row>
    <row r="26" spans="1:10" s="75" customFormat="1" x14ac:dyDescent="0.3">
      <c r="A26" s="70" t="s">
        <v>35</v>
      </c>
      <c r="B26" s="39">
        <v>45</v>
      </c>
      <c r="C26" s="39">
        <v>45</v>
      </c>
      <c r="D26" s="70">
        <v>264376</v>
      </c>
      <c r="E26" s="72">
        <f t="shared" si="1"/>
        <v>20.723338966217351</v>
      </c>
      <c r="F26" s="77"/>
      <c r="G26" s="74"/>
      <c r="H26" s="95">
        <f t="shared" si="2"/>
        <v>0.92860744597414857</v>
      </c>
    </row>
    <row r="27" spans="1:10" s="75" customFormat="1" x14ac:dyDescent="0.3">
      <c r="A27" s="70" t="s">
        <v>36</v>
      </c>
      <c r="B27" s="39">
        <v>45</v>
      </c>
      <c r="C27" s="39">
        <v>45</v>
      </c>
      <c r="D27" s="70">
        <v>416507</v>
      </c>
      <c r="E27" s="72">
        <f t="shared" si="1"/>
        <v>32.728450272982563</v>
      </c>
      <c r="F27" s="73"/>
      <c r="G27" s="74"/>
      <c r="H27" s="95">
        <f t="shared" si="2"/>
        <v>0.94910698936867266</v>
      </c>
    </row>
    <row r="28" spans="1:10" s="75" customFormat="1" x14ac:dyDescent="0.3">
      <c r="A28" s="70" t="s">
        <v>37</v>
      </c>
      <c r="B28" s="39">
        <v>45</v>
      </c>
      <c r="C28" s="39">
        <v>45</v>
      </c>
      <c r="D28" s="70">
        <v>197115</v>
      </c>
      <c r="E28" s="72">
        <f t="shared" si="1"/>
        <v>15.41557268844139</v>
      </c>
      <c r="F28" s="73"/>
      <c r="G28" s="74"/>
      <c r="H28" s="95">
        <f t="shared" si="2"/>
        <v>1.0104654444394787</v>
      </c>
    </row>
    <row r="29" spans="1:10" s="75" customFormat="1" x14ac:dyDescent="0.3">
      <c r="A29" s="70" t="s">
        <v>38</v>
      </c>
      <c r="B29" s="39">
        <v>45</v>
      </c>
      <c r="C29" s="39">
        <v>45</v>
      </c>
      <c r="D29" s="70">
        <v>51750</v>
      </c>
      <c r="E29" s="72">
        <f t="shared" si="1"/>
        <v>3.9443866375515331</v>
      </c>
      <c r="F29" s="73"/>
      <c r="G29" s="74"/>
      <c r="H29" s="95">
        <f t="shared" si="2"/>
        <v>1.5850485877770124</v>
      </c>
    </row>
    <row r="30" spans="1:10" s="81" customFormat="1" ht="15" thickBot="1" x14ac:dyDescent="0.35">
      <c r="A30" s="78" t="s">
        <v>39</v>
      </c>
      <c r="B30" s="39">
        <v>45</v>
      </c>
      <c r="C30" s="39">
        <v>45</v>
      </c>
      <c r="D30" s="78">
        <v>1766</v>
      </c>
      <c r="E30" s="72">
        <f t="shared" si="1"/>
        <v>0</v>
      </c>
      <c r="F30" s="79"/>
      <c r="G30" s="80"/>
      <c r="H30" s="95"/>
    </row>
    <row r="31" spans="1:10" x14ac:dyDescent="0.3">
      <c r="A31" s="1" t="s">
        <v>40</v>
      </c>
      <c r="B31" s="1"/>
      <c r="C31" s="1"/>
      <c r="D31" s="70">
        <v>23349</v>
      </c>
      <c r="J31" s="36"/>
    </row>
    <row r="32" spans="1:10" x14ac:dyDescent="0.3">
      <c r="A32" s="1" t="s">
        <v>40</v>
      </c>
      <c r="B32" s="1"/>
      <c r="C32" s="1"/>
      <c r="D32" s="83">
        <v>23338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941</v>
      </c>
    </row>
    <row r="35" spans="1:9" x14ac:dyDescent="0.3">
      <c r="A35" s="1" t="s">
        <v>42</v>
      </c>
      <c r="D35" s="50">
        <v>1766</v>
      </c>
      <c r="I35"/>
    </row>
    <row r="36" spans="1:9" x14ac:dyDescent="0.3">
      <c r="A36" s="1"/>
    </row>
    <row r="37" spans="1:9" x14ac:dyDescent="0.3">
      <c r="A37" s="44" t="s">
        <v>145</v>
      </c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6" workbookViewId="0">
      <selection activeCell="E25" sqref="E25:E30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77734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165</v>
      </c>
      <c r="C2" s="4"/>
      <c r="D2" s="4"/>
      <c r="E2" s="5" t="s">
        <v>1</v>
      </c>
      <c r="F2" s="5" t="s">
        <v>165</v>
      </c>
      <c r="G2" s="41" t="s">
        <v>159</v>
      </c>
    </row>
    <row r="3" spans="1:13" x14ac:dyDescent="0.3">
      <c r="A3" s="2" t="s">
        <v>2</v>
      </c>
      <c r="B3" s="5">
        <v>100</v>
      </c>
      <c r="C3" s="6"/>
      <c r="D3" s="6"/>
      <c r="G3" s="41" t="s">
        <v>243</v>
      </c>
    </row>
    <row r="4" spans="1:13" x14ac:dyDescent="0.3">
      <c r="A4" s="2" t="s">
        <v>3</v>
      </c>
      <c r="B4" s="5" t="s">
        <v>242</v>
      </c>
      <c r="C4" s="6"/>
      <c r="D4" s="6"/>
      <c r="E4" s="7"/>
      <c r="F4" s="8"/>
      <c r="G4" s="9"/>
      <c r="H4" s="6"/>
      <c r="L4" s="8"/>
    </row>
    <row r="5" spans="1:13" x14ac:dyDescent="0.3">
      <c r="A5" s="2" t="s">
        <v>6</v>
      </c>
      <c r="B5" s="5" t="s">
        <v>244</v>
      </c>
      <c r="C5" s="6"/>
      <c r="D5" s="6"/>
      <c r="E5" s="7"/>
      <c r="F5" s="8"/>
      <c r="G5" s="9"/>
      <c r="H5" s="6"/>
      <c r="I5" s="9"/>
      <c r="J5" s="59"/>
      <c r="L5" s="1"/>
    </row>
    <row r="6" spans="1:13" x14ac:dyDescent="0.3">
      <c r="A6" s="2" t="s">
        <v>9</v>
      </c>
      <c r="B6" s="10" t="s">
        <v>245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43661</v>
      </c>
      <c r="C7" s="14"/>
      <c r="D7" s="14"/>
      <c r="E7" s="12" t="s">
        <v>45</v>
      </c>
      <c r="F7" s="8" t="s">
        <v>171</v>
      </c>
      <c r="G7" s="7"/>
      <c r="H7" s="8"/>
      <c r="J7" s="7"/>
      <c r="K7" s="7"/>
    </row>
    <row r="8" spans="1:13" x14ac:dyDescent="0.3">
      <c r="A8" s="2" t="s">
        <v>12</v>
      </c>
      <c r="B8" s="10" t="s">
        <v>206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43661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6.25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95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170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3256</v>
      </c>
      <c r="E17" s="27">
        <f>24000*1.05*(D17-$D$34)*(328/$F$12)/(10*328*$F$11*AVERAGE($D$31:$D$33))</f>
        <v>0.61066433428321532</v>
      </c>
      <c r="F17" s="28"/>
      <c r="G17" s="29"/>
      <c r="H17" s="30"/>
      <c r="I17"/>
    </row>
    <row r="18" spans="1:10" x14ac:dyDescent="0.3">
      <c r="A18" s="1">
        <v>50</v>
      </c>
      <c r="B18" s="39">
        <v>0</v>
      </c>
      <c r="C18" s="39">
        <v>0</v>
      </c>
      <c r="D18" s="1">
        <v>6339</v>
      </c>
      <c r="E18" s="27">
        <f t="shared" ref="E18:E23" si="0">24000*1.05*(D18-$D$34)*(328/$F$12)/(10*328*$F$11*AVERAGE($D$31:$D$33))</f>
        <v>1.3121092458313348</v>
      </c>
      <c r="F18" s="31"/>
      <c r="G18" s="29"/>
      <c r="I18"/>
    </row>
    <row r="19" spans="1:10" x14ac:dyDescent="0.3">
      <c r="A19" s="1">
        <v>25</v>
      </c>
      <c r="B19" s="39">
        <v>0</v>
      </c>
      <c r="C19" s="39">
        <v>0</v>
      </c>
      <c r="D19" s="1">
        <v>8280</v>
      </c>
      <c r="E19" s="27">
        <f t="shared" si="0"/>
        <v>1.7537260389921847</v>
      </c>
      <c r="F19" s="31"/>
      <c r="G19" s="29"/>
      <c r="I19"/>
    </row>
    <row r="20" spans="1:10" x14ac:dyDescent="0.3">
      <c r="A20" s="1">
        <v>15</v>
      </c>
      <c r="B20" s="39">
        <v>0</v>
      </c>
      <c r="C20" s="39">
        <v>0</v>
      </c>
      <c r="D20" s="1">
        <v>5431</v>
      </c>
      <c r="E20" s="27">
        <f t="shared" si="0"/>
        <v>1.1055208644866406</v>
      </c>
      <c r="F20" s="28"/>
      <c r="G20" s="29"/>
      <c r="I20"/>
    </row>
    <row r="21" spans="1:10" x14ac:dyDescent="0.3">
      <c r="A21" s="1">
        <v>5</v>
      </c>
      <c r="B21" s="39">
        <v>0</v>
      </c>
      <c r="C21" s="39">
        <v>0</v>
      </c>
      <c r="D21" s="1">
        <v>2305</v>
      </c>
      <c r="E21" s="27">
        <f t="shared" si="0"/>
        <v>0.39429258245633836</v>
      </c>
      <c r="F21" s="28"/>
      <c r="G21" s="29"/>
      <c r="I21"/>
    </row>
    <row r="22" spans="1:10" x14ac:dyDescent="0.3">
      <c r="A22" s="1">
        <v>1</v>
      </c>
      <c r="B22" s="39">
        <v>0</v>
      </c>
      <c r="C22" s="39">
        <v>0</v>
      </c>
      <c r="D22" s="1">
        <v>1204</v>
      </c>
      <c r="E22" s="27">
        <f t="shared" si="0"/>
        <v>0.14379279406370793</v>
      </c>
      <c r="F22" s="28"/>
      <c r="G22" s="29"/>
      <c r="I22"/>
    </row>
    <row r="23" spans="1:10" x14ac:dyDescent="0.3">
      <c r="A23" s="1">
        <v>0.1</v>
      </c>
      <c r="B23" s="39">
        <v>0</v>
      </c>
      <c r="C23" s="39">
        <v>0</v>
      </c>
      <c r="D23" s="47">
        <v>572</v>
      </c>
      <c r="E23" s="27">
        <f t="shared" si="0"/>
        <v>0</v>
      </c>
      <c r="F23" s="28"/>
      <c r="G23" s="29"/>
      <c r="I23"/>
    </row>
    <row r="24" spans="1:10" s="75" customFormat="1" x14ac:dyDescent="0.3">
      <c r="A24" s="70" t="s">
        <v>33</v>
      </c>
      <c r="B24" s="39">
        <v>0</v>
      </c>
      <c r="C24" s="39">
        <v>0</v>
      </c>
      <c r="D24" s="70">
        <v>1455</v>
      </c>
      <c r="E24" s="72">
        <f>24000*1.05*(D24-$D$35)*(328/$F$13)/(10*328*$F$11*AVERAGE($D$31:$D$33))</f>
        <v>0.12892813813729087</v>
      </c>
      <c r="F24" s="73"/>
      <c r="G24" s="74"/>
    </row>
    <row r="25" spans="1:10" s="75" customFormat="1" x14ac:dyDescent="0.3">
      <c r="A25" s="70" t="s">
        <v>34</v>
      </c>
      <c r="B25" s="39">
        <v>0</v>
      </c>
      <c r="C25" s="39">
        <v>0</v>
      </c>
      <c r="D25" s="70">
        <v>889</v>
      </c>
      <c r="E25" s="72">
        <f t="shared" ref="E25:E30" si="1">24000*1.05*(D25-$D$35)*(328/$F$13)/(10*328*$F$11*AVERAGE($D$31:$D$33))</f>
        <v>7.2447235516774899E-2</v>
      </c>
      <c r="F25" s="77"/>
      <c r="G25" s="74"/>
    </row>
    <row r="26" spans="1:10" s="75" customFormat="1" x14ac:dyDescent="0.3">
      <c r="A26" s="70" t="s">
        <v>35</v>
      </c>
      <c r="B26" s="39">
        <v>0</v>
      </c>
      <c r="C26" s="39">
        <v>0</v>
      </c>
      <c r="D26" s="70">
        <v>1867</v>
      </c>
      <c r="E26" s="72">
        <f t="shared" si="1"/>
        <v>0.17004144534515761</v>
      </c>
      <c r="F26" s="77"/>
      <c r="G26" s="74"/>
    </row>
    <row r="27" spans="1:10" s="75" customFormat="1" x14ac:dyDescent="0.3">
      <c r="A27" s="70" t="s">
        <v>36</v>
      </c>
      <c r="B27" s="39">
        <v>0</v>
      </c>
      <c r="C27" s="39">
        <v>0</v>
      </c>
      <c r="D27" s="70">
        <v>812</v>
      </c>
      <c r="E27" s="72">
        <f t="shared" si="1"/>
        <v>6.4763437810450283E-2</v>
      </c>
      <c r="F27" s="72"/>
      <c r="G27" s="74"/>
    </row>
    <row r="28" spans="1:10" s="75" customFormat="1" x14ac:dyDescent="0.3">
      <c r="A28" s="70" t="s">
        <v>37</v>
      </c>
      <c r="B28" s="39">
        <v>0</v>
      </c>
      <c r="C28" s="39">
        <v>0</v>
      </c>
      <c r="D28" s="70">
        <v>410</v>
      </c>
      <c r="E28" s="72">
        <f t="shared" si="1"/>
        <v>2.4648026408599723E-2</v>
      </c>
      <c r="F28" s="73"/>
      <c r="G28" s="74"/>
    </row>
    <row r="29" spans="1:10" s="75" customFormat="1" x14ac:dyDescent="0.3">
      <c r="A29" s="70" t="s">
        <v>38</v>
      </c>
      <c r="B29" s="39">
        <v>0</v>
      </c>
      <c r="C29" s="39">
        <v>0</v>
      </c>
      <c r="D29" s="70">
        <v>163</v>
      </c>
      <c r="E29" s="72">
        <f t="shared" si="1"/>
        <v>0</v>
      </c>
      <c r="F29" s="73"/>
      <c r="G29" s="74"/>
    </row>
    <row r="30" spans="1:10" s="81" customFormat="1" ht="15" thickBot="1" x14ac:dyDescent="0.35">
      <c r="A30" s="78" t="s">
        <v>39</v>
      </c>
      <c r="B30" s="39">
        <v>0</v>
      </c>
      <c r="C30" s="39">
        <v>0</v>
      </c>
      <c r="D30" s="78">
        <v>163</v>
      </c>
      <c r="E30" s="72">
        <f t="shared" si="1"/>
        <v>0</v>
      </c>
      <c r="F30" s="79"/>
      <c r="G30" s="80"/>
    </row>
    <row r="31" spans="1:10" x14ac:dyDescent="0.3">
      <c r="A31" s="1" t="s">
        <v>40</v>
      </c>
      <c r="B31" s="1"/>
      <c r="C31" s="1"/>
      <c r="D31" s="70">
        <v>16765</v>
      </c>
      <c r="J31" s="36"/>
    </row>
    <row r="32" spans="1:10" x14ac:dyDescent="0.3">
      <c r="A32" s="1" t="s">
        <v>40</v>
      </c>
      <c r="B32" s="1"/>
      <c r="C32" s="1"/>
      <c r="D32" s="83">
        <v>18678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572</v>
      </c>
    </row>
    <row r="35" spans="1:9" x14ac:dyDescent="0.3">
      <c r="A35" s="1" t="s">
        <v>42</v>
      </c>
      <c r="D35" s="50">
        <v>163</v>
      </c>
      <c r="I35"/>
    </row>
    <row r="36" spans="1:9" x14ac:dyDescent="0.3">
      <c r="A36" s="1"/>
    </row>
    <row r="37" spans="1:9" x14ac:dyDescent="0.3">
      <c r="A37" s="44" t="s">
        <v>145</v>
      </c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E18" sqref="E18:E23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77734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164</v>
      </c>
      <c r="C2" s="4"/>
      <c r="D2" s="4"/>
      <c r="E2" s="5" t="s">
        <v>1</v>
      </c>
      <c r="F2" s="5" t="s">
        <v>164</v>
      </c>
      <c r="G2" s="41" t="s">
        <v>256</v>
      </c>
    </row>
    <row r="3" spans="1:13" x14ac:dyDescent="0.3">
      <c r="A3" s="2" t="s">
        <v>2</v>
      </c>
      <c r="B3" s="5">
        <v>110</v>
      </c>
      <c r="C3" s="6"/>
      <c r="D3" s="6"/>
    </row>
    <row r="4" spans="1:13" x14ac:dyDescent="0.3">
      <c r="A4" s="2" t="s">
        <v>3</v>
      </c>
      <c r="B4" s="5" t="s">
        <v>254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566.57576579168688</v>
      </c>
      <c r="H4" s="6" t="s">
        <v>5</v>
      </c>
      <c r="L4" s="8"/>
    </row>
    <row r="5" spans="1:13" ht="16.2" x14ac:dyDescent="0.3">
      <c r="A5" s="2" t="s">
        <v>6</v>
      </c>
      <c r="B5" s="5" t="s">
        <v>255</v>
      </c>
      <c r="C5" s="6"/>
      <c r="D5" s="6"/>
      <c r="E5" s="7" t="s">
        <v>7</v>
      </c>
      <c r="F5" s="8"/>
      <c r="G5" s="9"/>
      <c r="H5" s="6"/>
      <c r="I5" s="9"/>
      <c r="J5" s="59"/>
      <c r="L5" s="1"/>
    </row>
    <row r="6" spans="1:13" x14ac:dyDescent="0.3">
      <c r="A6" s="2" t="s">
        <v>9</v>
      </c>
      <c r="B6" s="10" t="s">
        <v>262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43662</v>
      </c>
      <c r="C7" s="14"/>
      <c r="D7" s="14"/>
      <c r="E7" s="12" t="s">
        <v>45</v>
      </c>
      <c r="F7" s="8" t="s">
        <v>160</v>
      </c>
      <c r="G7" s="7"/>
      <c r="H7" s="8"/>
      <c r="J7" s="7"/>
      <c r="K7" s="7"/>
    </row>
    <row r="8" spans="1:13" x14ac:dyDescent="0.3">
      <c r="A8" s="2" t="s">
        <v>12</v>
      </c>
      <c r="B8" s="10" t="s">
        <v>263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43662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5">
        <v>640</v>
      </c>
      <c r="C12" s="21"/>
      <c r="D12" s="21"/>
      <c r="E12" s="7" t="s">
        <v>18</v>
      </c>
      <c r="F12" s="16" t="s">
        <v>113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5">
        <v>640</v>
      </c>
      <c r="C13" s="21"/>
      <c r="D13" s="21"/>
      <c r="E13" s="7" t="s">
        <v>21</v>
      </c>
      <c r="F13" s="16" t="s">
        <v>60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86">
        <v>0</v>
      </c>
      <c r="C17" s="86">
        <v>0</v>
      </c>
      <c r="D17" s="1">
        <v>24975</v>
      </c>
      <c r="E17" s="27">
        <f>24000*1.05*(D17-$D$34)*(328/$F$12)/(10*328*$F$11*AVERAGE($D$31:$D$33))</f>
        <v>0.44171092055464567</v>
      </c>
      <c r="F17" s="28"/>
      <c r="G17" s="29"/>
      <c r="H17" s="30"/>
      <c r="I17"/>
    </row>
    <row r="18" spans="1:10" x14ac:dyDescent="0.3">
      <c r="A18" s="1">
        <v>50</v>
      </c>
      <c r="B18" s="87">
        <v>5</v>
      </c>
      <c r="C18" s="87">
        <v>5</v>
      </c>
      <c r="D18" s="1">
        <v>31276</v>
      </c>
      <c r="E18" s="27">
        <f t="shared" ref="E18:E23" si="0">24000*1.05*(D18-$D$34)*(328/$F$12)/(10*328*$F$11*AVERAGE($D$31:$D$33))</f>
        <v>0.55611021811783456</v>
      </c>
      <c r="F18" s="31"/>
      <c r="G18" s="29"/>
      <c r="I18"/>
    </row>
    <row r="19" spans="1:10" x14ac:dyDescent="0.3">
      <c r="A19" s="1">
        <v>25</v>
      </c>
      <c r="B19" s="87">
        <v>9</v>
      </c>
      <c r="C19" s="87">
        <v>9</v>
      </c>
      <c r="D19" s="1">
        <v>49683</v>
      </c>
      <c r="E19" s="27">
        <f t="shared" si="0"/>
        <v>0.8903028653556726</v>
      </c>
      <c r="F19" s="31"/>
      <c r="G19" s="29"/>
      <c r="I19"/>
    </row>
    <row r="20" spans="1:10" x14ac:dyDescent="0.3">
      <c r="A20" s="1">
        <v>15</v>
      </c>
      <c r="B20" s="87">
        <v>13</v>
      </c>
      <c r="C20" s="87">
        <v>13</v>
      </c>
      <c r="D20" s="1">
        <v>60923</v>
      </c>
      <c r="E20" s="27">
        <f t="shared" si="0"/>
        <v>1.0943733469633925</v>
      </c>
      <c r="F20" s="28"/>
      <c r="G20" s="29"/>
      <c r="I20"/>
    </row>
    <row r="21" spans="1:10" x14ac:dyDescent="0.3">
      <c r="A21" s="1">
        <v>5</v>
      </c>
      <c r="B21" s="87">
        <v>20</v>
      </c>
      <c r="C21" s="87">
        <v>20</v>
      </c>
      <c r="D21" s="1">
        <v>43441</v>
      </c>
      <c r="E21" s="27">
        <f t="shared" si="0"/>
        <v>0.77697475626355628</v>
      </c>
      <c r="F21" s="28"/>
      <c r="G21" s="29"/>
      <c r="I21"/>
    </row>
    <row r="22" spans="1:10" x14ac:dyDescent="0.3">
      <c r="A22" s="1">
        <v>1</v>
      </c>
      <c r="B22" s="87">
        <v>31</v>
      </c>
      <c r="C22" s="87">
        <v>31</v>
      </c>
      <c r="D22" s="1">
        <v>14630</v>
      </c>
      <c r="E22" s="27">
        <f t="shared" si="0"/>
        <v>0.25388982338099242</v>
      </c>
      <c r="F22" s="28"/>
      <c r="G22" s="29"/>
      <c r="I22"/>
    </row>
    <row r="23" spans="1:10" x14ac:dyDescent="0.3">
      <c r="A23" s="1">
        <v>0.1</v>
      </c>
      <c r="B23" s="87">
        <v>47</v>
      </c>
      <c r="C23" s="87">
        <v>47</v>
      </c>
      <c r="D23" s="57">
        <v>646</v>
      </c>
      <c r="E23" s="27">
        <f t="shared" si="0"/>
        <v>0</v>
      </c>
      <c r="F23" s="28"/>
      <c r="G23" s="29"/>
      <c r="I23"/>
    </row>
    <row r="24" spans="1:10" s="75" customFormat="1" x14ac:dyDescent="0.3">
      <c r="A24" s="70" t="s">
        <v>33</v>
      </c>
      <c r="B24" s="72">
        <v>0</v>
      </c>
      <c r="C24" s="72">
        <v>0</v>
      </c>
      <c r="D24" s="70"/>
      <c r="E24" s="72"/>
      <c r="F24" s="73"/>
      <c r="G24" s="74"/>
    </row>
    <row r="25" spans="1:10" s="75" customFormat="1" x14ac:dyDescent="0.3">
      <c r="A25" s="70" t="s">
        <v>34</v>
      </c>
      <c r="B25" s="72">
        <v>5</v>
      </c>
      <c r="C25" s="72">
        <v>5</v>
      </c>
      <c r="D25" s="70"/>
      <c r="E25" s="72"/>
      <c r="F25" s="77"/>
      <c r="G25" s="74"/>
    </row>
    <row r="26" spans="1:10" s="75" customFormat="1" x14ac:dyDescent="0.3">
      <c r="A26" s="70" t="s">
        <v>35</v>
      </c>
      <c r="B26" s="72">
        <v>9</v>
      </c>
      <c r="C26" s="72">
        <v>9</v>
      </c>
      <c r="D26" s="70"/>
      <c r="E26" s="72"/>
      <c r="F26" s="77"/>
      <c r="G26" s="74"/>
    </row>
    <row r="27" spans="1:10" s="75" customFormat="1" x14ac:dyDescent="0.3">
      <c r="A27" s="70" t="s">
        <v>36</v>
      </c>
      <c r="B27" s="72">
        <v>13</v>
      </c>
      <c r="C27" s="72">
        <v>13</v>
      </c>
      <c r="D27" s="70"/>
      <c r="E27" s="72"/>
      <c r="F27" s="73"/>
      <c r="G27" s="74"/>
    </row>
    <row r="28" spans="1:10" s="75" customFormat="1" x14ac:dyDescent="0.3">
      <c r="A28" s="70" t="s">
        <v>37</v>
      </c>
      <c r="B28" s="72">
        <v>20</v>
      </c>
      <c r="C28" s="72">
        <v>20</v>
      </c>
      <c r="D28" s="70"/>
      <c r="E28" s="72"/>
      <c r="F28" s="73"/>
      <c r="G28" s="74"/>
    </row>
    <row r="29" spans="1:10" s="75" customFormat="1" x14ac:dyDescent="0.3">
      <c r="A29" s="70" t="s">
        <v>38</v>
      </c>
      <c r="B29" s="72">
        <v>31</v>
      </c>
      <c r="C29" s="72">
        <v>31</v>
      </c>
      <c r="D29" s="70"/>
      <c r="E29" s="72"/>
      <c r="F29" s="73"/>
      <c r="G29" s="74"/>
    </row>
    <row r="30" spans="1:10" s="81" customFormat="1" ht="15" thickBot="1" x14ac:dyDescent="0.35">
      <c r="A30" s="78" t="s">
        <v>39</v>
      </c>
      <c r="B30" s="72">
        <v>47</v>
      </c>
      <c r="C30" s="72">
        <v>47</v>
      </c>
      <c r="D30" s="78"/>
      <c r="E30" s="82"/>
      <c r="F30" s="79"/>
      <c r="G30" s="80"/>
    </row>
    <row r="31" spans="1:10" x14ac:dyDescent="0.3">
      <c r="A31" s="1" t="s">
        <v>40</v>
      </c>
      <c r="B31" s="1"/>
      <c r="C31" s="1"/>
      <c r="D31" s="70">
        <v>16953</v>
      </c>
      <c r="J31" s="36"/>
    </row>
    <row r="32" spans="1:10" x14ac:dyDescent="0.3">
      <c r="A32" s="1" t="s">
        <v>40</v>
      </c>
      <c r="B32" s="1"/>
      <c r="C32" s="1"/>
      <c r="D32" s="1">
        <v>18311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646</v>
      </c>
    </row>
    <row r="35" spans="1:9" x14ac:dyDescent="0.3">
      <c r="A35" s="1" t="s">
        <v>42</v>
      </c>
      <c r="D35" s="50"/>
      <c r="I35"/>
    </row>
    <row r="36" spans="1:9" x14ac:dyDescent="0.3">
      <c r="A36" s="1"/>
    </row>
    <row r="37" spans="1:9" x14ac:dyDescent="0.3">
      <c r="A37" s="1"/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  <pageSetup orientation="portrait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31" workbookViewId="0">
      <selection activeCell="E25" sqref="E25:E30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77734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257</v>
      </c>
      <c r="C2" s="4"/>
      <c r="D2" s="4"/>
      <c r="E2" s="5" t="s">
        <v>1</v>
      </c>
      <c r="F2" s="5" t="s">
        <v>257</v>
      </c>
      <c r="G2" s="41" t="s">
        <v>256</v>
      </c>
    </row>
    <row r="3" spans="1:13" x14ac:dyDescent="0.3">
      <c r="A3" s="2" t="s">
        <v>2</v>
      </c>
      <c r="B3" s="5">
        <v>113</v>
      </c>
      <c r="C3" s="6"/>
      <c r="D3" s="6"/>
    </row>
    <row r="4" spans="1:13" x14ac:dyDescent="0.3">
      <c r="A4" s="2" t="s">
        <v>3</v>
      </c>
      <c r="B4" s="5" t="s">
        <v>258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24*(((E17+E18)/2)*(B18-B17)+((E18+E19)/2)*(B19-B18)+((E19+E20)/2)*(B20-B19)+((E20+E21)/2)*(B21-B20)+((E23+E21)/2)*(B23-B21))</f>
        <v>588.10914723345672</v>
      </c>
      <c r="H4" s="6" t="s">
        <v>5</v>
      </c>
      <c r="L4" s="8"/>
    </row>
    <row r="5" spans="1:13" ht="16.2" x14ac:dyDescent="0.3">
      <c r="A5" s="2" t="s">
        <v>6</v>
      </c>
      <c r="B5" s="5">
        <v>-70.830151999999998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24*(((E24+E25)/2)*(B25-B24)+((E25+E26)/2)*(B26-B25)+((E26+E27)/2)*(B27-B26)+((E27+E28)/2)*(B28-B27)+((E28+E230)/2)*(B30-B28))</f>
        <v>120.98768563263421</v>
      </c>
      <c r="H5" s="6" t="s">
        <v>8</v>
      </c>
      <c r="I5" s="9">
        <f>100*G5/G4</f>
        <v>20.572318285096618</v>
      </c>
      <c r="J5" s="59" t="s">
        <v>10</v>
      </c>
      <c r="L5" s="1"/>
    </row>
    <row r="6" spans="1:13" x14ac:dyDescent="0.3">
      <c r="A6" s="2" t="s">
        <v>9</v>
      </c>
      <c r="B6" s="10" t="s">
        <v>260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43662</v>
      </c>
      <c r="C7" s="14"/>
      <c r="D7" s="14"/>
      <c r="E7" s="12" t="s">
        <v>45</v>
      </c>
      <c r="F7" s="8" t="s">
        <v>166</v>
      </c>
      <c r="G7" s="7"/>
      <c r="H7" s="8"/>
      <c r="J7" s="7"/>
      <c r="K7" s="7"/>
    </row>
    <row r="8" spans="1:13" x14ac:dyDescent="0.3">
      <c r="A8" s="2" t="s">
        <v>12</v>
      </c>
      <c r="B8" s="10" t="s">
        <v>259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43662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261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261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86">
        <v>0</v>
      </c>
      <c r="C17" s="86">
        <v>0</v>
      </c>
      <c r="D17" s="1">
        <v>10200</v>
      </c>
      <c r="E17" s="27">
        <f>24000*1.05*(D17-$D$34)*(323/$F$12)/(10*323*$F$11*AVERAGE($D$31:$D$33))</f>
        <v>0.60314086567421044</v>
      </c>
      <c r="F17" s="28"/>
      <c r="G17" s="29"/>
      <c r="H17" s="30"/>
      <c r="I17"/>
    </row>
    <row r="18" spans="1:10" x14ac:dyDescent="0.3">
      <c r="A18" s="1">
        <v>50</v>
      </c>
      <c r="B18" s="87">
        <v>6</v>
      </c>
      <c r="C18" s="87">
        <v>6</v>
      </c>
      <c r="D18" s="1">
        <v>10761</v>
      </c>
      <c r="E18" s="27">
        <f t="shared" ref="E18:E23" si="0">24000*1.05*(D18-$D$34)*(323/$F$12)/(10*323*$F$11*AVERAGE($D$31:$D$33))</f>
        <v>0.63693313828414078</v>
      </c>
      <c r="F18" s="31"/>
      <c r="G18" s="29"/>
      <c r="I18"/>
    </row>
    <row r="19" spans="1:10" x14ac:dyDescent="0.3">
      <c r="A19" s="1">
        <v>25</v>
      </c>
      <c r="B19" s="87">
        <v>13</v>
      </c>
      <c r="C19" s="87">
        <v>13</v>
      </c>
      <c r="D19" s="1">
        <v>11741</v>
      </c>
      <c r="E19" s="27">
        <f t="shared" si="0"/>
        <v>0.69596420273642545</v>
      </c>
      <c r="F19" s="31"/>
      <c r="G19" s="29"/>
      <c r="I19"/>
    </row>
    <row r="20" spans="1:10" x14ac:dyDescent="0.3">
      <c r="A20" s="1">
        <v>15</v>
      </c>
      <c r="B20" s="87">
        <v>18</v>
      </c>
      <c r="C20" s="87">
        <v>18</v>
      </c>
      <c r="D20" s="1">
        <v>11460</v>
      </c>
      <c r="E20" s="27">
        <f t="shared" si="0"/>
        <v>0.67903794854143362</v>
      </c>
      <c r="F20" s="28"/>
      <c r="G20" s="29"/>
      <c r="I20"/>
    </row>
    <row r="21" spans="1:10" x14ac:dyDescent="0.3">
      <c r="A21" s="1">
        <v>5</v>
      </c>
      <c r="B21" s="87">
        <v>28</v>
      </c>
      <c r="C21" s="87">
        <v>28</v>
      </c>
      <c r="D21" s="1">
        <v>6890</v>
      </c>
      <c r="E21" s="27">
        <f t="shared" si="0"/>
        <v>0.40376043369761638</v>
      </c>
      <c r="F21" s="28"/>
      <c r="G21" s="29"/>
      <c r="I21"/>
    </row>
    <row r="22" spans="1:10" x14ac:dyDescent="0.3">
      <c r="A22" s="1">
        <v>1</v>
      </c>
      <c r="B22" s="87">
        <v>43</v>
      </c>
      <c r="C22" s="87">
        <v>43</v>
      </c>
      <c r="D22" s="1">
        <v>468</v>
      </c>
      <c r="E22" s="27">
        <f t="shared" si="0"/>
        <v>1.6926254194991826E-2</v>
      </c>
      <c r="F22" s="28"/>
      <c r="G22" s="29"/>
      <c r="I22"/>
    </row>
    <row r="23" spans="1:10" s="35" customFormat="1" ht="15" thickBot="1" x14ac:dyDescent="0.35">
      <c r="A23" s="32">
        <v>0.1</v>
      </c>
      <c r="B23" s="88">
        <v>64</v>
      </c>
      <c r="C23" s="88">
        <v>64</v>
      </c>
      <c r="D23" s="1">
        <v>187</v>
      </c>
      <c r="E23" s="27">
        <f t="shared" si="0"/>
        <v>0</v>
      </c>
      <c r="F23" s="49"/>
      <c r="G23" s="34"/>
    </row>
    <row r="24" spans="1:10" s="75" customFormat="1" x14ac:dyDescent="0.3">
      <c r="A24" s="70" t="s">
        <v>33</v>
      </c>
      <c r="B24" s="70">
        <v>0</v>
      </c>
      <c r="C24" s="70">
        <v>0</v>
      </c>
      <c r="D24" s="70">
        <v>2449</v>
      </c>
      <c r="E24" s="72">
        <f>24000*1.05*(D24-$D$35)*(328/$F$13)/(10*328*$F$11*AVERAGE($D$31:$D$33))</f>
        <v>6.0394295264018405E-2</v>
      </c>
      <c r="F24" s="73"/>
      <c r="G24" s="74"/>
    </row>
    <row r="25" spans="1:10" s="75" customFormat="1" x14ac:dyDescent="0.3">
      <c r="A25" s="70" t="s">
        <v>34</v>
      </c>
      <c r="B25" s="70">
        <v>6</v>
      </c>
      <c r="C25" s="70">
        <v>6</v>
      </c>
      <c r="D25" s="70">
        <v>8607</v>
      </c>
      <c r="E25" s="72">
        <f t="shared" ref="E25:E30" si="1">24000*1.05*(D25-$D$35)*(328/$F$13)/(10*328*$F$11*AVERAGE($D$31:$D$33))</f>
        <v>0.22308373981162352</v>
      </c>
      <c r="F25" s="77"/>
      <c r="G25" s="74"/>
    </row>
    <row r="26" spans="1:10" s="75" customFormat="1" x14ac:dyDescent="0.3">
      <c r="A26" s="70" t="s">
        <v>35</v>
      </c>
      <c r="B26" s="70">
        <v>13</v>
      </c>
      <c r="C26" s="70">
        <v>13</v>
      </c>
      <c r="D26" s="70">
        <v>6165</v>
      </c>
      <c r="E26" s="72">
        <f t="shared" si="1"/>
        <v>0.15856804907027053</v>
      </c>
      <c r="F26" s="77"/>
      <c r="G26" s="74"/>
    </row>
    <row r="27" spans="1:10" s="75" customFormat="1" x14ac:dyDescent="0.3">
      <c r="A27" s="70" t="s">
        <v>36</v>
      </c>
      <c r="B27" s="70">
        <v>18</v>
      </c>
      <c r="C27" s="70">
        <v>18</v>
      </c>
      <c r="D27" s="70">
        <v>6419</v>
      </c>
      <c r="E27" s="72">
        <f t="shared" si="1"/>
        <v>0.16527852632182816</v>
      </c>
      <c r="F27" s="73"/>
      <c r="G27" s="74"/>
    </row>
    <row r="28" spans="1:10" s="75" customFormat="1" x14ac:dyDescent="0.3">
      <c r="A28" s="70" t="s">
        <v>37</v>
      </c>
      <c r="B28" s="70">
        <v>28</v>
      </c>
      <c r="C28" s="70">
        <v>28</v>
      </c>
      <c r="D28" s="70">
        <v>2169</v>
      </c>
      <c r="E28" s="72">
        <f t="shared" si="1"/>
        <v>5.2996918766238382E-2</v>
      </c>
      <c r="F28" s="73"/>
      <c r="G28" s="74"/>
    </row>
    <row r="29" spans="1:10" s="75" customFormat="1" x14ac:dyDescent="0.3">
      <c r="A29" s="70" t="s">
        <v>38</v>
      </c>
      <c r="B29" s="70">
        <v>43</v>
      </c>
      <c r="C29" s="70">
        <v>43</v>
      </c>
      <c r="D29" s="70">
        <v>274</v>
      </c>
      <c r="E29" s="72">
        <f t="shared" si="1"/>
        <v>2.9325313973342271E-3</v>
      </c>
      <c r="F29" s="73"/>
      <c r="G29" s="74"/>
    </row>
    <row r="30" spans="1:10" s="81" customFormat="1" ht="15" thickBot="1" x14ac:dyDescent="0.35">
      <c r="A30" s="78" t="s">
        <v>39</v>
      </c>
      <c r="B30" s="78">
        <v>64</v>
      </c>
      <c r="C30" s="78">
        <v>64</v>
      </c>
      <c r="D30" s="78">
        <v>163</v>
      </c>
      <c r="E30" s="72">
        <f t="shared" si="1"/>
        <v>0</v>
      </c>
      <c r="F30" s="79"/>
      <c r="G30" s="80"/>
    </row>
    <row r="31" spans="1:10" x14ac:dyDescent="0.3">
      <c r="A31" s="1" t="s">
        <v>40</v>
      </c>
      <c r="B31" s="1"/>
      <c r="C31" s="1"/>
      <c r="D31" s="70">
        <v>16449</v>
      </c>
      <c r="J31" s="36"/>
    </row>
    <row r="32" spans="1:10" x14ac:dyDescent="0.3">
      <c r="A32" s="1" t="s">
        <v>40</v>
      </c>
      <c r="B32" s="1"/>
      <c r="C32" s="1"/>
      <c r="D32" s="1">
        <v>18414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187</v>
      </c>
    </row>
    <row r="35" spans="1:9" x14ac:dyDescent="0.3">
      <c r="A35" s="1" t="s">
        <v>42</v>
      </c>
      <c r="D35" s="50">
        <v>163</v>
      </c>
      <c r="I35"/>
    </row>
    <row r="36" spans="1:9" x14ac:dyDescent="0.3">
      <c r="A36" s="1"/>
    </row>
    <row r="37" spans="1:9" x14ac:dyDescent="0.3">
      <c r="A37" s="44" t="s">
        <v>145</v>
      </c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J14" sqref="J14"/>
    </sheetView>
  </sheetViews>
  <sheetFormatPr defaultRowHeight="14.4" x14ac:dyDescent="0.3"/>
  <sheetData>
    <row r="1" spans="1:6" x14ac:dyDescent="0.3">
      <c r="A1" s="67" t="s">
        <v>127</v>
      </c>
      <c r="B1" s="6" t="s">
        <v>5</v>
      </c>
      <c r="C1" s="6" t="s">
        <v>121</v>
      </c>
      <c r="D1" s="6" t="s">
        <v>10</v>
      </c>
      <c r="E1" s="6" t="s">
        <v>122</v>
      </c>
      <c r="F1" s="6" t="s">
        <v>10</v>
      </c>
    </row>
    <row r="2" spans="1:6" x14ac:dyDescent="0.3">
      <c r="A2" s="67" t="s">
        <v>61</v>
      </c>
      <c r="B2" s="9">
        <v>936.11550950981905</v>
      </c>
      <c r="C2" s="9">
        <v>151.5958564384481</v>
      </c>
      <c r="D2" s="9">
        <v>16.194140028491642</v>
      </c>
    </row>
    <row r="3" spans="1:6" x14ac:dyDescent="0.3">
      <c r="A3" s="67" t="s">
        <v>62</v>
      </c>
      <c r="B3" s="9">
        <v>598.05217934697703</v>
      </c>
      <c r="C3" s="9">
        <v>103.82929476479828</v>
      </c>
      <c r="D3" s="9">
        <v>17.361243441696203</v>
      </c>
    </row>
    <row r="4" spans="1:6" x14ac:dyDescent="0.3">
      <c r="A4" s="67" t="s">
        <v>64</v>
      </c>
      <c r="B4" s="9">
        <v>388.4722085436415</v>
      </c>
      <c r="C4" s="9">
        <v>140.0444003523944</v>
      </c>
      <c r="D4" s="9">
        <v>36.1</v>
      </c>
      <c r="E4" s="9">
        <v>171.87917025729411</v>
      </c>
      <c r="F4" s="68">
        <v>46.2</v>
      </c>
    </row>
    <row r="5" spans="1:6" x14ac:dyDescent="0.3">
      <c r="A5" s="67" t="s">
        <v>123</v>
      </c>
      <c r="B5" s="9">
        <v>362.5025822234303</v>
      </c>
      <c r="C5" s="9">
        <v>106.25791518215738</v>
      </c>
      <c r="D5" s="9">
        <v>29.312319523468876</v>
      </c>
    </row>
    <row r="6" spans="1:6" x14ac:dyDescent="0.3">
      <c r="A6" s="67" t="s">
        <v>124</v>
      </c>
      <c r="B6" s="9">
        <v>388.4722085436415</v>
      </c>
      <c r="C6" s="9">
        <v>140.0444003523944</v>
      </c>
      <c r="D6" s="9">
        <v>10.991420174440654</v>
      </c>
      <c r="E6" s="9">
        <v>171.87917025729411</v>
      </c>
      <c r="F6" s="9">
        <v>40.237282626361129</v>
      </c>
    </row>
    <row r="7" spans="1:6" x14ac:dyDescent="0.3">
      <c r="A7" s="67" t="s">
        <v>51</v>
      </c>
      <c r="B7" s="9">
        <v>441.75968700538283</v>
      </c>
      <c r="D7" s="9"/>
    </row>
    <row r="8" spans="1:6" x14ac:dyDescent="0.3">
      <c r="A8" s="67"/>
    </row>
    <row r="9" spans="1:6" x14ac:dyDescent="0.3">
      <c r="A9" s="67" t="s">
        <v>104</v>
      </c>
      <c r="B9" s="9">
        <v>243.50106656278274</v>
      </c>
      <c r="C9" s="9">
        <v>43.399624601224033</v>
      </c>
      <c r="D9" s="9">
        <v>17.823176388442697</v>
      </c>
      <c r="E9" s="9">
        <v>104.84248801046755</v>
      </c>
      <c r="F9" s="9">
        <v>43.056274656372253</v>
      </c>
    </row>
    <row r="10" spans="1:6" x14ac:dyDescent="0.3">
      <c r="A10" s="67" t="s">
        <v>116</v>
      </c>
      <c r="B10" s="9">
        <v>248.02339275468893</v>
      </c>
      <c r="C10" s="9">
        <v>24.517595589637395</v>
      </c>
      <c r="D10" s="9">
        <v>9.885194826718168</v>
      </c>
    </row>
    <row r="11" spans="1:6" x14ac:dyDescent="0.3">
      <c r="A11" s="67" t="s">
        <v>117</v>
      </c>
      <c r="B11" s="9">
        <v>550.29699769053116</v>
      </c>
      <c r="C11" s="9">
        <v>106.51709817581603</v>
      </c>
      <c r="D11" s="9">
        <v>19.356292806038116</v>
      </c>
    </row>
    <row r="12" spans="1:6" x14ac:dyDescent="0.3">
      <c r="A12" s="67"/>
    </row>
    <row r="13" spans="1:6" x14ac:dyDescent="0.3">
      <c r="A13" s="67" t="s">
        <v>125</v>
      </c>
      <c r="B13" s="9">
        <v>1221.4128091312618</v>
      </c>
      <c r="C13" s="9">
        <v>348.20272356833522</v>
      </c>
      <c r="D13" s="9">
        <v>28.508193214053222</v>
      </c>
    </row>
    <row r="14" spans="1:6" x14ac:dyDescent="0.3">
      <c r="A14" s="67" t="s">
        <v>107</v>
      </c>
      <c r="B14" s="9">
        <v>1259.657292010972</v>
      </c>
    </row>
    <row r="15" spans="1:6" x14ac:dyDescent="0.3">
      <c r="A15" s="67" t="s">
        <v>105</v>
      </c>
      <c r="B15" s="9">
        <v>491.59984930113399</v>
      </c>
      <c r="C15" s="9">
        <v>76.210347360886104</v>
      </c>
      <c r="D15" s="9">
        <v>15.502516420464312</v>
      </c>
    </row>
    <row r="16" spans="1:6" x14ac:dyDescent="0.3">
      <c r="A16" s="67"/>
    </row>
    <row r="17" spans="1:6" x14ac:dyDescent="0.3">
      <c r="A17" s="67" t="s">
        <v>126</v>
      </c>
      <c r="B17" s="9">
        <f>AVERAGE(B2:B15)</f>
        <v>594.15548188535524</v>
      </c>
      <c r="C17" s="9">
        <f>AVERAGE(C2:C15)</f>
        <v>124.06192563860914</v>
      </c>
      <c r="D17" s="9">
        <f>AVERAGE(D2:D15)</f>
        <v>20.103449682381388</v>
      </c>
      <c r="E17" s="9">
        <f>AVERAGE(E2:E15)</f>
        <v>149.53360950835193</v>
      </c>
      <c r="F17" s="9">
        <f>AVERAGE(F2:F15)</f>
        <v>43.164519094244461</v>
      </c>
    </row>
    <row r="18" spans="1:6" x14ac:dyDescent="0.3">
      <c r="B18" s="9"/>
      <c r="D18" s="69">
        <f>C17/B17</f>
        <v>0.20880380543648236</v>
      </c>
      <c r="F18" s="69">
        <f>E17/B17</f>
        <v>0.25167420661315226</v>
      </c>
    </row>
    <row r="19" spans="1:6" x14ac:dyDescent="0.3">
      <c r="B19" s="9"/>
    </row>
    <row r="20" spans="1:6" x14ac:dyDescent="0.3">
      <c r="B20" s="9"/>
    </row>
    <row r="21" spans="1:6" x14ac:dyDescent="0.3">
      <c r="B21" s="9"/>
    </row>
  </sheetData>
  <sortState ref="B2:F7">
    <sortCondition ref="D6"/>
  </sortState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M52"/>
  <sheetViews>
    <sheetView topLeftCell="A31" workbookViewId="0">
      <selection activeCell="E36" sqref="E36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3.77734375" customWidth="1"/>
    <col min="6" max="6" width="11.44140625" bestFit="1" customWidth="1"/>
    <col min="7" max="7" width="23.109375" bestFit="1" customWidth="1"/>
    <col min="8" max="8" width="10.44140625" customWidth="1"/>
    <col min="9" max="9" width="6.21875" style="1" customWidth="1"/>
    <col min="10" max="10" width="3.441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64</v>
      </c>
      <c r="C2" s="4"/>
      <c r="D2" s="4"/>
      <c r="E2" s="5" t="s">
        <v>1</v>
      </c>
      <c r="F2" s="5" t="s">
        <v>64</v>
      </c>
      <c r="G2" s="41" t="s">
        <v>65</v>
      </c>
    </row>
    <row r="3" spans="1:13" x14ac:dyDescent="0.3">
      <c r="A3" s="2" t="s">
        <v>2</v>
      </c>
      <c r="B3" s="5">
        <v>14</v>
      </c>
      <c r="C3" s="6"/>
      <c r="D3" s="6"/>
    </row>
    <row r="4" spans="1:13" x14ac:dyDescent="0.3">
      <c r="A4" s="2" t="s">
        <v>3</v>
      </c>
      <c r="B4" s="5" t="s">
        <v>82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388.4722085436415</v>
      </c>
      <c r="H4" s="6" t="s">
        <v>5</v>
      </c>
      <c r="L4" s="8"/>
    </row>
    <row r="5" spans="1:13" ht="16.2" x14ac:dyDescent="0.3">
      <c r="A5" s="2" t="s">
        <v>6</v>
      </c>
      <c r="B5" s="5" t="s">
        <v>81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24*(((E24+E25)/2)*(B25-B24)+((E25+E26)/2)*(B26-B25)+((E26+E27)/2)*(B27-B26)+((E27+E28)/2)*(B28-B27)+((E28+E29)/2)*(B29-B28)+((E29+E30)/2)*(B30-B29))</f>
        <v>140.0444003523944</v>
      </c>
      <c r="H5" s="6" t="s">
        <v>8</v>
      </c>
      <c r="I5" s="9">
        <f>100*G5/G4</f>
        <v>36.050043548137531</v>
      </c>
      <c r="J5" s="6" t="s">
        <v>10</v>
      </c>
      <c r="L5" s="1"/>
    </row>
    <row r="6" spans="1:13" x14ac:dyDescent="0.3">
      <c r="A6" s="2" t="s">
        <v>9</v>
      </c>
      <c r="B6" s="10" t="s">
        <v>84</v>
      </c>
      <c r="C6" s="11"/>
      <c r="D6" s="11"/>
      <c r="E6" s="12"/>
      <c r="F6" s="8"/>
      <c r="G6" s="9">
        <f>24*(((E31+E32)/2)*(B32-B31)+((E32+E33)/2)*(B33-B32)+((E33+E34)/2)*(B34-B33)+((E34+E35)/2)*(B35-B34)+((E35+E36)/2)*(B36-B35)+((E36+E37)/2)*(B37-B36))</f>
        <v>171.87917025729411</v>
      </c>
      <c r="H6" s="6" t="s">
        <v>112</v>
      </c>
      <c r="I6" s="9">
        <f>100*G6/G4</f>
        <v>44.244907737842709</v>
      </c>
      <c r="J6" s="6" t="s">
        <v>10</v>
      </c>
      <c r="K6" s="7"/>
      <c r="L6" s="1"/>
    </row>
    <row r="7" spans="1:13" x14ac:dyDescent="0.3">
      <c r="A7" s="2" t="s">
        <v>11</v>
      </c>
      <c r="B7" s="13">
        <v>43652</v>
      </c>
      <c r="C7" s="14"/>
      <c r="D7" s="14"/>
      <c r="K7" s="7"/>
    </row>
    <row r="8" spans="1:13" x14ac:dyDescent="0.3">
      <c r="A8" s="2" t="s">
        <v>12</v>
      </c>
      <c r="B8" s="10" t="s">
        <v>83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43652</v>
      </c>
      <c r="C9" s="14"/>
      <c r="D9" s="14"/>
      <c r="E9" s="12" t="s">
        <v>45</v>
      </c>
      <c r="F9" s="8" t="s">
        <v>86</v>
      </c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66</v>
      </c>
      <c r="C12" s="21"/>
      <c r="D12" s="21"/>
      <c r="E12" s="7" t="s">
        <v>109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66</v>
      </c>
      <c r="C13" s="21"/>
      <c r="D13" s="21"/>
      <c r="E13" s="7" t="s">
        <v>21</v>
      </c>
      <c r="F13" s="16" t="s">
        <v>110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9" x14ac:dyDescent="0.3">
      <c r="A17" s="1">
        <v>100</v>
      </c>
      <c r="B17" s="1">
        <v>0</v>
      </c>
      <c r="C17" s="1">
        <v>0</v>
      </c>
      <c r="D17" s="1">
        <v>4537</v>
      </c>
      <c r="E17" s="27">
        <f t="shared" ref="E17:E23" si="0">24000*1.05*(D17-$D$43)*(328/$F$12)/(10*328*$F$11*AVERAGE($D$38:$D$42))</f>
        <v>0.71983103533177395</v>
      </c>
      <c r="F17" s="28"/>
      <c r="G17" s="29"/>
      <c r="H17" s="30"/>
      <c r="I17"/>
    </row>
    <row r="18" spans="1:9" x14ac:dyDescent="0.3">
      <c r="A18" s="1">
        <v>50</v>
      </c>
      <c r="B18" s="1">
        <v>6</v>
      </c>
      <c r="C18" s="1">
        <v>6</v>
      </c>
      <c r="D18" s="1">
        <v>2581</v>
      </c>
      <c r="E18" s="27">
        <f t="shared" si="0"/>
        <v>0.40378400837129141</v>
      </c>
      <c r="F18" s="31"/>
      <c r="G18" s="29"/>
      <c r="I18"/>
    </row>
    <row r="19" spans="1:9" x14ac:dyDescent="0.3">
      <c r="A19" s="1">
        <v>25</v>
      </c>
      <c r="B19" s="1">
        <v>11</v>
      </c>
      <c r="C19" s="1">
        <v>11</v>
      </c>
      <c r="D19" s="1">
        <v>3967</v>
      </c>
      <c r="E19" s="27">
        <f t="shared" si="0"/>
        <v>0.62773144158562111</v>
      </c>
      <c r="F19" s="31"/>
      <c r="G19" s="29"/>
      <c r="I19"/>
    </row>
    <row r="20" spans="1:9" x14ac:dyDescent="0.3">
      <c r="A20" s="1">
        <v>15</v>
      </c>
      <c r="B20" s="1">
        <v>16</v>
      </c>
      <c r="C20" s="1">
        <v>16</v>
      </c>
      <c r="D20" s="1">
        <v>2506</v>
      </c>
      <c r="E20" s="27">
        <f t="shared" si="0"/>
        <v>0.39166564077311339</v>
      </c>
      <c r="F20" s="28"/>
      <c r="G20" s="29"/>
      <c r="I20"/>
    </row>
    <row r="21" spans="1:9" x14ac:dyDescent="0.3">
      <c r="A21" s="1">
        <v>5</v>
      </c>
      <c r="B21" s="1">
        <v>25</v>
      </c>
      <c r="C21" s="1">
        <v>25</v>
      </c>
      <c r="D21" s="1">
        <v>1926</v>
      </c>
      <c r="E21" s="27">
        <f t="shared" si="0"/>
        <v>0.29795026468053676</v>
      </c>
      <c r="F21" s="28"/>
      <c r="G21" s="29"/>
      <c r="I21"/>
    </row>
    <row r="22" spans="1:9" x14ac:dyDescent="0.3">
      <c r="A22" s="1">
        <v>1</v>
      </c>
      <c r="B22" s="1">
        <v>37</v>
      </c>
      <c r="C22" s="1">
        <v>37</v>
      </c>
      <c r="D22" s="1">
        <v>1164</v>
      </c>
      <c r="E22" s="27">
        <f t="shared" si="0"/>
        <v>0.17482764988304814</v>
      </c>
      <c r="F22" s="28"/>
      <c r="G22" s="29"/>
      <c r="I22"/>
    </row>
    <row r="23" spans="1:9" x14ac:dyDescent="0.3">
      <c r="A23" s="1">
        <v>0.1</v>
      </c>
      <c r="B23" s="1">
        <v>57</v>
      </c>
      <c r="C23" s="1">
        <v>57</v>
      </c>
      <c r="D23" s="57">
        <v>82</v>
      </c>
      <c r="E23" s="27">
        <f t="shared" si="0"/>
        <v>0</v>
      </c>
      <c r="F23" s="28"/>
      <c r="G23" s="29"/>
      <c r="I23"/>
    </row>
    <row r="24" spans="1:9" x14ac:dyDescent="0.3">
      <c r="A24" s="1" t="s">
        <v>33</v>
      </c>
      <c r="B24" s="1">
        <v>0</v>
      </c>
      <c r="C24" s="1">
        <v>0</v>
      </c>
      <c r="D24" s="1">
        <v>794</v>
      </c>
      <c r="E24" s="27">
        <f>24000*1.05*(D24-$D$44)*(328/$F$13)/(10*328*$F$11*AVERAGE($D$38:$D$42))</f>
        <v>9.543214483565185E-2</v>
      </c>
      <c r="F24" s="28"/>
      <c r="G24" s="29"/>
      <c r="I24"/>
    </row>
    <row r="25" spans="1:9" x14ac:dyDescent="0.3">
      <c r="A25" s="1" t="s">
        <v>34</v>
      </c>
      <c r="B25" s="1">
        <v>6</v>
      </c>
      <c r="C25" s="1">
        <v>6</v>
      </c>
      <c r="D25" s="1">
        <v>1919</v>
      </c>
      <c r="E25" s="27">
        <f t="shared" ref="E25:E29" si="1">24000*1.05*(D25-$D$44)*(328/$F$13)/(10*328*$F$11*AVERAGE($D$38:$D$42))</f>
        <v>0.23744426512680045</v>
      </c>
      <c r="F25" s="31"/>
      <c r="G25" s="29"/>
      <c r="I25"/>
    </row>
    <row r="26" spans="1:9" x14ac:dyDescent="0.3">
      <c r="A26" s="1" t="s">
        <v>35</v>
      </c>
      <c r="B26" s="1">
        <v>11</v>
      </c>
      <c r="C26" s="1">
        <v>11</v>
      </c>
      <c r="D26" s="1">
        <v>1858</v>
      </c>
      <c r="E26" s="27">
        <f t="shared" si="1"/>
        <v>0.22974405238212484</v>
      </c>
      <c r="F26" s="31"/>
      <c r="G26" s="29"/>
      <c r="I26"/>
    </row>
    <row r="27" spans="1:9" x14ac:dyDescent="0.3">
      <c r="A27" s="1" t="s">
        <v>36</v>
      </c>
      <c r="B27" s="1">
        <v>16</v>
      </c>
      <c r="C27" s="1">
        <v>16</v>
      </c>
      <c r="D27" s="1">
        <v>2231</v>
      </c>
      <c r="E27" s="27">
        <f t="shared" si="1"/>
        <v>0.27682895982087896</v>
      </c>
      <c r="F27" s="28"/>
      <c r="G27" s="29"/>
      <c r="I27"/>
    </row>
    <row r="28" spans="1:9" x14ac:dyDescent="0.3">
      <c r="A28" s="1" t="s">
        <v>37</v>
      </c>
      <c r="B28" s="1">
        <v>25</v>
      </c>
      <c r="C28" s="1">
        <v>25</v>
      </c>
      <c r="D28" s="1">
        <v>688</v>
      </c>
      <c r="E28" s="27">
        <f t="shared" si="1"/>
        <v>8.2051447279330295E-2</v>
      </c>
      <c r="F28" s="28"/>
      <c r="G28" s="29"/>
      <c r="I28"/>
    </row>
    <row r="29" spans="1:9" x14ac:dyDescent="0.3">
      <c r="A29" s="1" t="s">
        <v>38</v>
      </c>
      <c r="B29" s="1">
        <v>37</v>
      </c>
      <c r="C29" s="1">
        <v>37</v>
      </c>
      <c r="D29" s="1">
        <v>184</v>
      </c>
      <c r="E29" s="27">
        <f t="shared" si="1"/>
        <v>1.8430017388895728E-2</v>
      </c>
      <c r="F29" s="28"/>
      <c r="G29" s="29"/>
      <c r="I29"/>
    </row>
    <row r="30" spans="1:9" x14ac:dyDescent="0.3">
      <c r="A30" s="52" t="s">
        <v>39</v>
      </c>
      <c r="B30" s="1">
        <v>57</v>
      </c>
      <c r="C30" s="1">
        <v>57</v>
      </c>
      <c r="D30" s="56">
        <v>38</v>
      </c>
      <c r="E30" s="27">
        <f>24000*1.05*(D30-$D$44)*(328/$F$13)/(10*328*$F$11*AVERAGE($D$38:$D$42))</f>
        <v>0</v>
      </c>
      <c r="F30" s="28"/>
      <c r="G30" s="29"/>
      <c r="I30"/>
    </row>
    <row r="31" spans="1:9" x14ac:dyDescent="0.3">
      <c r="A31" s="1" t="s">
        <v>67</v>
      </c>
      <c r="B31" s="1">
        <v>0</v>
      </c>
      <c r="C31" s="1">
        <v>0</v>
      </c>
      <c r="D31" s="56">
        <v>1123</v>
      </c>
      <c r="E31" s="54">
        <f>24000*1.05*(D31-$D$45)*(328/$F$12)/(10*328*$F$11*AVERAGE($D$38:$D$42))</f>
        <v>0.17466607164840575</v>
      </c>
      <c r="F31" s="28"/>
      <c r="G31" s="29"/>
      <c r="I31"/>
    </row>
    <row r="32" spans="1:9" x14ac:dyDescent="0.3">
      <c r="A32" s="1" t="s">
        <v>68</v>
      </c>
      <c r="B32" s="1">
        <v>6</v>
      </c>
      <c r="C32" s="1">
        <v>6</v>
      </c>
      <c r="D32" s="56">
        <v>476</v>
      </c>
      <c r="E32" s="54">
        <f t="shared" ref="E32:E37" si="2">24000*1.05*(D32-$D$45)*(328/$F$12)/(10*328*$F$11*AVERAGE($D$38:$D$42))</f>
        <v>7.0124953834790102E-2</v>
      </c>
      <c r="F32" s="28"/>
      <c r="G32" s="29"/>
      <c r="I32"/>
    </row>
    <row r="33" spans="1:10" x14ac:dyDescent="0.3">
      <c r="A33" s="1" t="s">
        <v>69</v>
      </c>
      <c r="B33" s="1">
        <v>11</v>
      </c>
      <c r="C33" s="1">
        <v>11</v>
      </c>
      <c r="D33" s="56">
        <v>1617</v>
      </c>
      <c r="E33" s="54">
        <f t="shared" si="2"/>
        <v>0.25448571956173827</v>
      </c>
      <c r="F33" s="28"/>
      <c r="G33" s="29"/>
      <c r="I33"/>
    </row>
    <row r="34" spans="1:10" x14ac:dyDescent="0.3">
      <c r="A34" s="1" t="s">
        <v>70</v>
      </c>
      <c r="B34" s="1">
        <v>16</v>
      </c>
      <c r="C34" s="1">
        <v>16</v>
      </c>
      <c r="D34" s="56">
        <v>1425</v>
      </c>
      <c r="E34" s="54">
        <f t="shared" si="2"/>
        <v>0.22346269851040257</v>
      </c>
      <c r="F34" s="28"/>
      <c r="G34" s="29"/>
      <c r="I34"/>
    </row>
    <row r="35" spans="1:10" x14ac:dyDescent="0.3">
      <c r="A35" s="1" t="s">
        <v>71</v>
      </c>
      <c r="B35" s="1">
        <v>25</v>
      </c>
      <c r="C35" s="1">
        <v>25</v>
      </c>
      <c r="D35" s="56">
        <v>1180</v>
      </c>
      <c r="E35" s="54">
        <f t="shared" si="2"/>
        <v>0.18387603102302105</v>
      </c>
      <c r="F35" s="28"/>
      <c r="G35" s="29"/>
      <c r="I35"/>
    </row>
    <row r="36" spans="1:10" x14ac:dyDescent="0.3">
      <c r="A36" s="1" t="s">
        <v>72</v>
      </c>
      <c r="B36" s="1">
        <v>37</v>
      </c>
      <c r="C36" s="1">
        <v>37</v>
      </c>
      <c r="D36" s="56">
        <v>610</v>
      </c>
      <c r="E36" s="54">
        <f t="shared" si="2"/>
        <v>9.1776437276868156E-2</v>
      </c>
      <c r="F36" s="28"/>
      <c r="G36" s="29"/>
      <c r="I36"/>
    </row>
    <row r="37" spans="1:10" s="35" customFormat="1" ht="15" thickBot="1" x14ac:dyDescent="0.35">
      <c r="A37" s="32" t="s">
        <v>73</v>
      </c>
      <c r="B37" s="1">
        <v>57</v>
      </c>
      <c r="C37" s="1">
        <v>57</v>
      </c>
      <c r="D37" s="56">
        <v>52</v>
      </c>
      <c r="E37" s="54">
        <f t="shared" si="2"/>
        <v>1.615782346423735E-3</v>
      </c>
      <c r="F37" s="49"/>
      <c r="G37" s="34"/>
    </row>
    <row r="38" spans="1:10" x14ac:dyDescent="0.3">
      <c r="A38" s="1" t="s">
        <v>40</v>
      </c>
      <c r="B38" s="1"/>
      <c r="C38" s="1"/>
      <c r="D38" s="1">
        <v>6087</v>
      </c>
      <c r="J38" s="36"/>
    </row>
    <row r="39" spans="1:10" x14ac:dyDescent="0.3">
      <c r="A39" s="1" t="s">
        <v>40</v>
      </c>
      <c r="B39" s="1"/>
      <c r="C39" s="1"/>
      <c r="D39" s="1">
        <v>6376</v>
      </c>
    </row>
    <row r="40" spans="1:10" x14ac:dyDescent="0.3">
      <c r="A40" s="1" t="s">
        <v>40</v>
      </c>
      <c r="D40" s="1">
        <v>6065</v>
      </c>
    </row>
    <row r="41" spans="1:10" x14ac:dyDescent="0.3">
      <c r="A41" s="1" t="s">
        <v>40</v>
      </c>
      <c r="D41" s="1">
        <v>7521</v>
      </c>
    </row>
    <row r="42" spans="1:10" x14ac:dyDescent="0.3">
      <c r="A42" s="1" t="s">
        <v>40</v>
      </c>
      <c r="D42" s="1">
        <v>6443</v>
      </c>
    </row>
    <row r="43" spans="1:10" x14ac:dyDescent="0.3">
      <c r="A43" s="1" t="s">
        <v>41</v>
      </c>
      <c r="D43" s="50">
        <v>82</v>
      </c>
    </row>
    <row r="44" spans="1:10" x14ac:dyDescent="0.3">
      <c r="A44" s="1" t="s">
        <v>42</v>
      </c>
      <c r="D44" s="50">
        <v>38</v>
      </c>
      <c r="I44"/>
    </row>
    <row r="45" spans="1:10" x14ac:dyDescent="0.3">
      <c r="A45" s="1" t="s">
        <v>74</v>
      </c>
      <c r="D45" s="1">
        <v>42</v>
      </c>
    </row>
    <row r="46" spans="1:10" x14ac:dyDescent="0.3">
      <c r="A46" s="1"/>
      <c r="D46" s="1"/>
    </row>
    <row r="47" spans="1:10" x14ac:dyDescent="0.3">
      <c r="A47" s="1"/>
      <c r="D47" s="1"/>
    </row>
    <row r="48" spans="1:10" x14ac:dyDescent="0.3">
      <c r="A48" s="1"/>
      <c r="D48" s="1"/>
    </row>
    <row r="49" spans="1:5" x14ac:dyDescent="0.3">
      <c r="A49" s="1"/>
      <c r="D49" s="1"/>
    </row>
    <row r="52" spans="1:5" x14ac:dyDescent="0.3">
      <c r="E52" s="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45"/>
  <sheetViews>
    <sheetView workbookViewId="0">
      <selection activeCell="E17" sqref="E17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8.3320312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61</v>
      </c>
      <c r="C2" s="4"/>
      <c r="D2" s="4"/>
      <c r="E2" s="5" t="s">
        <v>1</v>
      </c>
      <c r="F2" s="5" t="s">
        <v>61</v>
      </c>
      <c r="G2" s="41" t="s">
        <v>44</v>
      </c>
    </row>
    <row r="3" spans="1:13" x14ac:dyDescent="0.3">
      <c r="A3" s="2" t="s">
        <v>2</v>
      </c>
      <c r="B3" s="5">
        <v>26</v>
      </c>
      <c r="C3" s="6"/>
      <c r="D3" s="6"/>
    </row>
    <row r="4" spans="1:13" x14ac:dyDescent="0.3">
      <c r="A4" s="2" t="s">
        <v>3</v>
      </c>
      <c r="B4" s="5" t="s">
        <v>90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942.66190365490922</v>
      </c>
      <c r="H4" s="6" t="s">
        <v>5</v>
      </c>
      <c r="L4" s="8"/>
    </row>
    <row r="5" spans="1:13" ht="16.2" x14ac:dyDescent="0.3">
      <c r="A5" s="2" t="s">
        <v>6</v>
      </c>
      <c r="B5" s="5" t="s">
        <v>91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24*(((E24+E25)/2)*(B25-B24)+((E25+E26)/2)*(B26-B25)+((E26+E27)/2)*(B27-B26)+((E27+E28)/2)*(B28-B27)+((E28+E29)/2)*(B29-B28)+((E29+E30)/2)*(B30-B29))</f>
        <v>146.61054946150045</v>
      </c>
      <c r="H5" s="6" t="s">
        <v>8</v>
      </c>
      <c r="L5" s="1"/>
    </row>
    <row r="6" spans="1:13" x14ac:dyDescent="0.3">
      <c r="A6" s="2" t="s">
        <v>9</v>
      </c>
      <c r="B6" s="10" t="s">
        <v>89</v>
      </c>
      <c r="C6" s="11"/>
      <c r="D6" s="11"/>
      <c r="E6" s="12"/>
      <c r="F6" s="8"/>
      <c r="G6" s="9">
        <f>100*G5/G4</f>
        <v>15.552824283346855</v>
      </c>
      <c r="H6" s="6" t="s">
        <v>10</v>
      </c>
      <c r="K6" s="7"/>
      <c r="L6" s="1"/>
    </row>
    <row r="7" spans="1:13" x14ac:dyDescent="0.3">
      <c r="A7" s="2" t="s">
        <v>11</v>
      </c>
      <c r="B7" s="13">
        <v>43653</v>
      </c>
      <c r="C7" s="14"/>
      <c r="D7" s="14"/>
      <c r="E7" s="12" t="s">
        <v>45</v>
      </c>
      <c r="F7" s="8" t="s">
        <v>49</v>
      </c>
      <c r="G7" s="7"/>
      <c r="H7" s="8"/>
      <c r="J7" s="7"/>
      <c r="K7" s="7"/>
    </row>
    <row r="8" spans="1:13" x14ac:dyDescent="0.3">
      <c r="A8" s="2" t="s">
        <v>12</v>
      </c>
      <c r="B8" s="10" t="s">
        <v>88</v>
      </c>
      <c r="C8" s="11"/>
      <c r="D8" s="11"/>
      <c r="E8" s="12"/>
      <c r="F8" s="8" t="s">
        <v>57</v>
      </c>
      <c r="G8" s="7"/>
      <c r="H8" s="8"/>
      <c r="J8" s="7"/>
      <c r="K8" s="7"/>
    </row>
    <row r="9" spans="1:13" x14ac:dyDescent="0.3">
      <c r="A9" s="2" t="s">
        <v>13</v>
      </c>
      <c r="B9" s="13">
        <v>43653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23.83333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5" t="s">
        <v>97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5" t="s">
        <v>246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1729</v>
      </c>
      <c r="E17" s="27">
        <f>24000*1.05*(D17-$D$34)*(328/$F$12)/(4*328*$F$11*AVERAGE($D$31:$D$33))</f>
        <v>0.68383118646114671</v>
      </c>
      <c r="F17" s="28"/>
      <c r="G17" s="29"/>
      <c r="H17" s="30"/>
      <c r="I17"/>
    </row>
    <row r="18" spans="1:10" x14ac:dyDescent="0.3">
      <c r="A18" s="1">
        <v>50</v>
      </c>
      <c r="B18" s="40">
        <v>6</v>
      </c>
      <c r="C18" s="40">
        <v>6</v>
      </c>
      <c r="D18" s="1">
        <v>2703</v>
      </c>
      <c r="E18" s="27">
        <f t="shared" ref="E18:E23" si="0">24000*1.05*(D18-$D$34)*(328/$F$12)/(4*328*$F$11*AVERAGE($D$31:$D$33))</f>
        <v>1.0819492830619577</v>
      </c>
      <c r="F18" s="31"/>
      <c r="G18" s="29"/>
      <c r="I18"/>
    </row>
    <row r="19" spans="1:10" x14ac:dyDescent="0.3">
      <c r="A19" s="1">
        <v>25</v>
      </c>
      <c r="B19" s="40">
        <v>11</v>
      </c>
      <c r="C19" s="40">
        <v>11</v>
      </c>
      <c r="D19" s="1">
        <v>4380</v>
      </c>
      <c r="E19" s="27">
        <f t="shared" si="0"/>
        <v>1.7674154514393294</v>
      </c>
      <c r="F19" s="31"/>
      <c r="G19" s="29"/>
      <c r="I19"/>
    </row>
    <row r="20" spans="1:10" x14ac:dyDescent="0.3">
      <c r="A20" s="1">
        <v>15</v>
      </c>
      <c r="B20" s="40">
        <v>16</v>
      </c>
      <c r="C20" s="40">
        <v>16</v>
      </c>
      <c r="D20" s="1">
        <v>4235</v>
      </c>
      <c r="E20" s="27">
        <f t="shared" si="0"/>
        <v>1.7081473569761698</v>
      </c>
      <c r="F20" s="28"/>
      <c r="G20" s="29"/>
      <c r="I20"/>
    </row>
    <row r="21" spans="1:10" x14ac:dyDescent="0.3">
      <c r="A21" s="1">
        <v>5</v>
      </c>
      <c r="B21" s="40">
        <v>25</v>
      </c>
      <c r="C21" s="40">
        <v>25</v>
      </c>
      <c r="D21" s="1">
        <v>2201</v>
      </c>
      <c r="E21" s="27">
        <f t="shared" si="0"/>
        <v>0.87675905257570808</v>
      </c>
      <c r="F21" s="28"/>
      <c r="G21" s="29"/>
      <c r="I21"/>
    </row>
    <row r="22" spans="1:10" x14ac:dyDescent="0.3">
      <c r="A22" s="1">
        <v>1</v>
      </c>
      <c r="B22" s="40">
        <v>37</v>
      </c>
      <c r="C22" s="40">
        <v>37</v>
      </c>
      <c r="D22" s="1">
        <v>251</v>
      </c>
      <c r="E22" s="27">
        <f t="shared" si="0"/>
        <v>7.9705368415973449E-2</v>
      </c>
      <c r="F22" s="28"/>
      <c r="G22" s="29"/>
      <c r="I22"/>
    </row>
    <row r="23" spans="1:10" x14ac:dyDescent="0.3">
      <c r="A23" s="1">
        <v>0.1</v>
      </c>
      <c r="B23" s="40">
        <v>57</v>
      </c>
      <c r="C23" s="40">
        <v>57</v>
      </c>
      <c r="D23" s="1">
        <v>56</v>
      </c>
      <c r="E23" s="27">
        <f t="shared" si="0"/>
        <v>0</v>
      </c>
      <c r="F23" s="28"/>
      <c r="G23" s="29"/>
      <c r="I23"/>
    </row>
    <row r="24" spans="1:10" x14ac:dyDescent="0.3">
      <c r="A24" s="1" t="s">
        <v>33</v>
      </c>
      <c r="B24" s="39">
        <v>0</v>
      </c>
      <c r="C24" s="39">
        <v>0</v>
      </c>
      <c r="D24" s="1">
        <v>822</v>
      </c>
      <c r="E24" s="27">
        <f>24000*1.05*(D24-$D$35)*(328/$F$13)/(4*328*$F$11*AVERAGE($D$31:$D$33))</f>
        <v>0.13839978501379108</v>
      </c>
      <c r="F24" s="28"/>
      <c r="G24" s="29"/>
      <c r="I24"/>
    </row>
    <row r="25" spans="1:10" x14ac:dyDescent="0.3">
      <c r="A25" s="1" t="s">
        <v>34</v>
      </c>
      <c r="B25" s="40">
        <v>6</v>
      </c>
      <c r="C25" s="40">
        <v>6</v>
      </c>
      <c r="D25" s="1">
        <v>1502</v>
      </c>
      <c r="E25" s="27">
        <f t="shared" ref="E25:E30" si="1">24000*1.05*(D25-$D$35)*(328/$F$13)/(4*328*$F$11*AVERAGE($D$31:$D$33))</f>
        <v>0.26030633139899567</v>
      </c>
      <c r="F25" s="31"/>
      <c r="G25" s="29"/>
      <c r="I25"/>
    </row>
    <row r="26" spans="1:10" x14ac:dyDescent="0.3">
      <c r="A26" s="1" t="s">
        <v>35</v>
      </c>
      <c r="B26" s="40">
        <v>11</v>
      </c>
      <c r="C26" s="40">
        <v>11</v>
      </c>
      <c r="D26" s="1">
        <v>1662</v>
      </c>
      <c r="E26" s="27">
        <f t="shared" si="1"/>
        <v>0.28899022466610264</v>
      </c>
      <c r="F26" s="31"/>
      <c r="G26" s="29"/>
      <c r="I26"/>
    </row>
    <row r="27" spans="1:10" x14ac:dyDescent="0.3">
      <c r="A27" s="1" t="s">
        <v>36</v>
      </c>
      <c r="B27" s="40">
        <v>16</v>
      </c>
      <c r="C27" s="40">
        <v>16</v>
      </c>
      <c r="D27" s="1">
        <v>1822</v>
      </c>
      <c r="E27" s="27">
        <f t="shared" si="1"/>
        <v>0.3176741179332096</v>
      </c>
      <c r="F27" s="28"/>
      <c r="G27" s="29"/>
      <c r="I27"/>
    </row>
    <row r="28" spans="1:10" x14ac:dyDescent="0.3">
      <c r="A28" s="1" t="s">
        <v>37</v>
      </c>
      <c r="B28" s="40">
        <v>25</v>
      </c>
      <c r="C28" s="40">
        <v>25</v>
      </c>
      <c r="D28" s="1">
        <v>284</v>
      </c>
      <c r="E28" s="27">
        <f t="shared" si="1"/>
        <v>4.1950193903143931E-2</v>
      </c>
      <c r="F28" s="28"/>
      <c r="G28" s="29"/>
      <c r="I28"/>
    </row>
    <row r="29" spans="1:10" x14ac:dyDescent="0.3">
      <c r="A29" s="1" t="s">
        <v>38</v>
      </c>
      <c r="B29" s="40">
        <v>37</v>
      </c>
      <c r="C29" s="40">
        <v>37</v>
      </c>
      <c r="D29" s="1">
        <v>102</v>
      </c>
      <c r="E29" s="27">
        <f t="shared" si="1"/>
        <v>9.3222653118097618E-3</v>
      </c>
      <c r="F29" s="28"/>
      <c r="G29" s="29"/>
      <c r="I29"/>
    </row>
    <row r="30" spans="1:10" s="35" customFormat="1" ht="15" thickBot="1" x14ac:dyDescent="0.35">
      <c r="A30" s="32" t="s">
        <v>39</v>
      </c>
      <c r="B30" s="40">
        <v>57</v>
      </c>
      <c r="C30" s="40">
        <v>57</v>
      </c>
      <c r="D30" s="46">
        <v>52</v>
      </c>
      <c r="E30" s="27">
        <f t="shared" si="1"/>
        <v>3.5854866583883696E-4</v>
      </c>
      <c r="F30" s="49"/>
      <c r="G30" s="34"/>
    </row>
    <row r="31" spans="1:10" x14ac:dyDescent="0.3">
      <c r="A31" s="1" t="s">
        <v>40</v>
      </c>
      <c r="B31" s="1"/>
      <c r="C31" s="1"/>
      <c r="D31" s="1">
        <v>7184</v>
      </c>
      <c r="J31" s="36"/>
    </row>
    <row r="32" spans="1:10" x14ac:dyDescent="0.3">
      <c r="A32" s="1" t="s">
        <v>40</v>
      </c>
      <c r="B32" s="1"/>
      <c r="C32" s="1"/>
      <c r="D32" s="1">
        <v>6089</v>
      </c>
    </row>
    <row r="33" spans="1:9" x14ac:dyDescent="0.3">
      <c r="A33" s="1" t="s">
        <v>40</v>
      </c>
      <c r="D33" s="1">
        <v>6128</v>
      </c>
    </row>
    <row r="34" spans="1:9" x14ac:dyDescent="0.3">
      <c r="A34" s="1" t="s">
        <v>41</v>
      </c>
      <c r="D34" s="50">
        <v>56</v>
      </c>
    </row>
    <row r="35" spans="1:9" x14ac:dyDescent="0.3">
      <c r="A35" s="1" t="s">
        <v>42</v>
      </c>
      <c r="D35" s="55">
        <v>50</v>
      </c>
      <c r="I35"/>
    </row>
    <row r="36" spans="1:9" x14ac:dyDescent="0.3">
      <c r="A36" s="1"/>
    </row>
    <row r="37" spans="1:9" x14ac:dyDescent="0.3">
      <c r="A37" s="1"/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2"/>
  <sheetViews>
    <sheetView workbookViewId="0">
      <selection activeCell="E17" sqref="E17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8.33203125" style="1" customWidth="1"/>
    <col min="10" max="10" width="8.6640625" style="44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64</v>
      </c>
      <c r="C2" s="4"/>
      <c r="D2" s="4"/>
      <c r="E2" s="5" t="s">
        <v>1</v>
      </c>
      <c r="F2" s="5" t="s">
        <v>64</v>
      </c>
      <c r="G2" s="41" t="s">
        <v>44</v>
      </c>
    </row>
    <row r="3" spans="1:13" x14ac:dyDescent="0.3">
      <c r="A3" s="2" t="s">
        <v>2</v>
      </c>
      <c r="B3" s="5">
        <v>28</v>
      </c>
      <c r="C3" s="6"/>
      <c r="D3" s="6"/>
    </row>
    <row r="4" spans="1:13" x14ac:dyDescent="0.3">
      <c r="A4" s="2" t="s">
        <v>3</v>
      </c>
      <c r="B4" s="5" t="s">
        <v>92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170.27276256586657</v>
      </c>
      <c r="H4" s="6" t="s">
        <v>5</v>
      </c>
      <c r="L4" s="8"/>
    </row>
    <row r="5" spans="1:13" ht="16.2" x14ac:dyDescent="0.3">
      <c r="A5" s="2" t="s">
        <v>6</v>
      </c>
      <c r="B5" s="5" t="s">
        <v>93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24*(((E24+E25)/2)*(B25-B24)+((E25+E26)/2)*(B26-B25)+((E26+E27)/2)*(B27-B26)+((E27+E28)/2)*(B28-B27)+((E28+E29)/2)*(B29-B28)+((E29+E30)/2)*(B30-B29))</f>
        <v>18.715394776242093</v>
      </c>
      <c r="H5" s="6" t="s">
        <v>8</v>
      </c>
      <c r="I5" s="9">
        <f>100*G5/G4</f>
        <v>10.991420174440654</v>
      </c>
      <c r="J5" s="59" t="s">
        <v>10</v>
      </c>
      <c r="L5" s="1"/>
    </row>
    <row r="6" spans="1:13" x14ac:dyDescent="0.3">
      <c r="A6" s="2" t="s">
        <v>9</v>
      </c>
      <c r="B6" s="10" t="s">
        <v>95</v>
      </c>
      <c r="C6" s="11"/>
      <c r="D6" s="11"/>
      <c r="E6" s="12"/>
      <c r="F6" s="8"/>
      <c r="G6" s="9">
        <f>24*(((E31+E32)/2)*(B25-B24)+((E32+E33)/2)*(B26-B25)+((E33+E34)/2)*(B27-B26)+((E34+E35)/2)*(B28-B27)+((E35+E36)/2)*(B29-B28)+((E36+E37)/2)*(B30-B29))</f>
        <v>68.513132709340567</v>
      </c>
      <c r="H6" s="6" t="s">
        <v>112</v>
      </c>
      <c r="I6" s="9">
        <f>100*G6/G4</f>
        <v>40.237282626361129</v>
      </c>
      <c r="J6" s="59" t="s">
        <v>10</v>
      </c>
      <c r="K6" s="7"/>
      <c r="L6" s="1"/>
    </row>
    <row r="7" spans="1:13" x14ac:dyDescent="0.3">
      <c r="A7" s="2" t="s">
        <v>11</v>
      </c>
      <c r="B7" s="13">
        <v>43653</v>
      </c>
      <c r="C7" s="14"/>
      <c r="D7" s="14"/>
      <c r="E7" s="12" t="s">
        <v>45</v>
      </c>
      <c r="F7" s="8" t="s">
        <v>103</v>
      </c>
      <c r="G7" s="7"/>
      <c r="H7" s="8"/>
      <c r="J7" s="59"/>
      <c r="K7" s="7"/>
    </row>
    <row r="8" spans="1:13" x14ac:dyDescent="0.3">
      <c r="A8" s="2" t="s">
        <v>12</v>
      </c>
      <c r="B8" s="10" t="s">
        <v>94</v>
      </c>
      <c r="C8" s="11"/>
      <c r="D8" s="11"/>
      <c r="E8" s="12"/>
      <c r="F8" s="8" t="s">
        <v>50</v>
      </c>
      <c r="G8" s="7"/>
      <c r="H8" s="8"/>
      <c r="J8" s="59"/>
      <c r="K8" s="7"/>
    </row>
    <row r="9" spans="1:13" x14ac:dyDescent="0.3">
      <c r="A9" s="2" t="s">
        <v>13</v>
      </c>
      <c r="B9" s="13">
        <v>43653</v>
      </c>
      <c r="C9" s="14"/>
      <c r="D9" s="14"/>
      <c r="E9" s="12"/>
      <c r="F9" s="8"/>
      <c r="G9" s="7"/>
      <c r="H9" s="8"/>
      <c r="J9" s="59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59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23.833300000000001</v>
      </c>
      <c r="G11" s="19"/>
      <c r="H11" s="19"/>
      <c r="I11" s="58"/>
      <c r="J11" s="60"/>
      <c r="K11" s="19"/>
    </row>
    <row r="12" spans="1:13" x14ac:dyDescent="0.3">
      <c r="A12" s="2" t="s">
        <v>17</v>
      </c>
      <c r="B12" s="10" t="s">
        <v>96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61"/>
      <c r="K12" s="19"/>
    </row>
    <row r="13" spans="1:13" x14ac:dyDescent="0.3">
      <c r="A13" s="2" t="s">
        <v>20</v>
      </c>
      <c r="B13" s="10" t="s">
        <v>111</v>
      </c>
      <c r="C13" s="21"/>
      <c r="D13" s="21"/>
      <c r="E13" s="7" t="s">
        <v>21</v>
      </c>
      <c r="F13" s="16" t="s">
        <v>110</v>
      </c>
      <c r="G13" s="19"/>
      <c r="H13" s="19"/>
      <c r="I13" s="20"/>
      <c r="J13" s="60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62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2339</v>
      </c>
      <c r="E17" s="27">
        <f>24000*1.05*(D17-$D$41)*(328/$F$12)/(10*328*$F$11*AVERAGE($D$38:$D$39))</f>
        <v>0.16573129462231989</v>
      </c>
      <c r="F17" s="28"/>
      <c r="G17" s="29"/>
      <c r="H17" s="30"/>
      <c r="I17"/>
    </row>
    <row r="18" spans="1:10" x14ac:dyDescent="0.3">
      <c r="A18" s="1">
        <v>50</v>
      </c>
      <c r="B18" s="40">
        <v>5</v>
      </c>
      <c r="C18" s="40">
        <v>5</v>
      </c>
      <c r="D18" s="1">
        <v>4313</v>
      </c>
      <c r="E18" s="27">
        <f t="shared" ref="E18:E23" si="0">24000*1.05*(D18-$D$41)*(328/$F$12)/(10*328*$F$11*AVERAGE($D$38:$D$39))</f>
        <v>0.31747228515314529</v>
      </c>
      <c r="F18" s="31"/>
      <c r="G18" s="29"/>
      <c r="I18"/>
    </row>
    <row r="19" spans="1:10" x14ac:dyDescent="0.3">
      <c r="A19" s="1">
        <v>25</v>
      </c>
      <c r="B19" s="40">
        <v>10</v>
      </c>
      <c r="C19" s="40">
        <v>10</v>
      </c>
      <c r="D19" s="1">
        <v>4589</v>
      </c>
      <c r="E19" s="27">
        <f t="shared" si="0"/>
        <v>0.33868835069848863</v>
      </c>
      <c r="F19" s="31"/>
      <c r="G19" s="29"/>
      <c r="I19"/>
    </row>
    <row r="20" spans="1:10" x14ac:dyDescent="0.3">
      <c r="A20" s="1">
        <v>15</v>
      </c>
      <c r="B20" s="40">
        <v>13</v>
      </c>
      <c r="C20" s="40">
        <v>13</v>
      </c>
      <c r="D20" s="1">
        <v>5595</v>
      </c>
      <c r="E20" s="27">
        <f t="shared" si="0"/>
        <v>0.41601937221521118</v>
      </c>
      <c r="F20" s="28"/>
      <c r="G20" s="29"/>
      <c r="I20"/>
    </row>
    <row r="21" spans="1:10" x14ac:dyDescent="0.3">
      <c r="A21" s="1">
        <v>5</v>
      </c>
      <c r="B21" s="40">
        <v>21</v>
      </c>
      <c r="C21" s="40">
        <v>21</v>
      </c>
      <c r="D21" s="1">
        <v>986</v>
      </c>
      <c r="E21" s="27">
        <f t="shared" si="0"/>
        <v>6.1726451568517103E-2</v>
      </c>
      <c r="F21" s="28"/>
      <c r="G21" s="29"/>
      <c r="I21"/>
    </row>
    <row r="22" spans="1:10" x14ac:dyDescent="0.3">
      <c r="A22" s="1">
        <v>1</v>
      </c>
      <c r="B22" s="40">
        <v>32</v>
      </c>
      <c r="C22" s="40">
        <v>32</v>
      </c>
      <c r="D22" s="1">
        <v>985</v>
      </c>
      <c r="E22" s="27">
        <f t="shared" si="0"/>
        <v>6.1649581765816579E-2</v>
      </c>
      <c r="F22" s="28"/>
      <c r="G22" s="29"/>
      <c r="I22"/>
    </row>
    <row r="23" spans="1:10" x14ac:dyDescent="0.3">
      <c r="A23" s="1">
        <v>0.1</v>
      </c>
      <c r="B23" s="40">
        <v>49</v>
      </c>
      <c r="C23" s="40">
        <v>49</v>
      </c>
      <c r="D23" s="1">
        <v>184</v>
      </c>
      <c r="E23" s="27">
        <f t="shared" si="0"/>
        <v>7.6869802700519442E-5</v>
      </c>
      <c r="F23" s="28"/>
      <c r="G23" s="29"/>
      <c r="I23"/>
    </row>
    <row r="24" spans="1:10" x14ac:dyDescent="0.3">
      <c r="A24" s="1" t="s">
        <v>33</v>
      </c>
      <c r="B24" s="39">
        <v>0</v>
      </c>
      <c r="C24" s="39">
        <v>0</v>
      </c>
      <c r="D24" s="1">
        <v>223</v>
      </c>
      <c r="E24" s="27">
        <f>24000*1.05*(D24-$D$42)*(328/$F$13)/(10*328*$F$11*AVERAGE($D$38:$D$40))</f>
        <v>1.1110088671559449E-2</v>
      </c>
      <c r="F24" s="28"/>
      <c r="G24" s="29"/>
      <c r="I24"/>
    </row>
    <row r="25" spans="1:10" x14ac:dyDescent="0.3">
      <c r="A25" s="1" t="s">
        <v>34</v>
      </c>
      <c r="B25" s="40">
        <v>5</v>
      </c>
      <c r="C25" s="40">
        <v>5</v>
      </c>
      <c r="D25" s="1">
        <v>675</v>
      </c>
      <c r="E25" s="27">
        <f t="shared" ref="E25:E30" si="1">24000*1.05*(D25-$D$42)*(328/$F$13)/(10*328*$F$11*AVERAGE($D$38:$D$40))</f>
        <v>3.8254737750180373E-2</v>
      </c>
      <c r="F25" s="31"/>
      <c r="G25" s="29"/>
      <c r="I25"/>
    </row>
    <row r="26" spans="1:10" x14ac:dyDescent="0.3">
      <c r="A26" s="1" t="s">
        <v>35</v>
      </c>
      <c r="B26" s="40">
        <v>10</v>
      </c>
      <c r="C26" s="40">
        <v>10</v>
      </c>
      <c r="D26" s="1">
        <v>823</v>
      </c>
      <c r="E26" s="27">
        <f t="shared" si="1"/>
        <v>4.7142808687427935E-2</v>
      </c>
      <c r="F26" s="31"/>
      <c r="G26" s="29"/>
      <c r="I26"/>
    </row>
    <row r="27" spans="1:10" x14ac:dyDescent="0.3">
      <c r="A27" s="1" t="s">
        <v>36</v>
      </c>
      <c r="B27" s="40">
        <v>13</v>
      </c>
      <c r="C27" s="40">
        <v>13</v>
      </c>
      <c r="D27" s="1">
        <v>992</v>
      </c>
      <c r="E27" s="27">
        <f t="shared" si="1"/>
        <v>5.7292024825230894E-2</v>
      </c>
      <c r="F27" s="28"/>
      <c r="G27" s="29"/>
      <c r="I27"/>
    </row>
    <row r="28" spans="1:10" x14ac:dyDescent="0.3">
      <c r="A28" s="1" t="s">
        <v>37</v>
      </c>
      <c r="B28" s="40">
        <v>21</v>
      </c>
      <c r="C28" s="40">
        <v>21</v>
      </c>
      <c r="D28" s="1">
        <v>113</v>
      </c>
      <c r="E28" s="27">
        <f t="shared" si="1"/>
        <v>4.5040900019835605E-3</v>
      </c>
      <c r="F28" s="28"/>
      <c r="G28" s="29"/>
      <c r="I28"/>
    </row>
    <row r="29" spans="1:10" x14ac:dyDescent="0.3">
      <c r="A29" s="1" t="s">
        <v>38</v>
      </c>
      <c r="B29" s="40">
        <v>32</v>
      </c>
      <c r="C29" s="40">
        <v>32</v>
      </c>
      <c r="D29" s="1">
        <v>55</v>
      </c>
      <c r="E29" s="27">
        <f t="shared" si="1"/>
        <v>1.0209270671162737E-3</v>
      </c>
      <c r="F29" s="28"/>
      <c r="G29" s="29"/>
      <c r="I29"/>
    </row>
    <row r="30" spans="1:10" s="35" customFormat="1" ht="15" thickBot="1" x14ac:dyDescent="0.35">
      <c r="A30" s="32" t="s">
        <v>39</v>
      </c>
      <c r="B30" s="40">
        <v>49</v>
      </c>
      <c r="C30" s="40">
        <v>49</v>
      </c>
      <c r="D30" s="33">
        <v>38</v>
      </c>
      <c r="E30" s="27">
        <f t="shared" si="1"/>
        <v>0</v>
      </c>
      <c r="F30" s="49"/>
      <c r="G30" s="34"/>
      <c r="J30" s="63"/>
    </row>
    <row r="31" spans="1:10" x14ac:dyDescent="0.3">
      <c r="A31" s="1" t="s">
        <v>67</v>
      </c>
      <c r="B31" s="1">
        <v>0</v>
      </c>
      <c r="C31" s="1">
        <v>0</v>
      </c>
      <c r="D31" s="56">
        <v>1123</v>
      </c>
      <c r="E31" s="54">
        <f>24000*1.05*(D31-$D$43)*(328/$F$12)/(10*328*$F$11*AVERAGE($D$38:$D$40))</f>
        <v>8.2327558692256317E-2</v>
      </c>
      <c r="F31" s="28"/>
      <c r="G31" s="29"/>
      <c r="I31"/>
    </row>
    <row r="32" spans="1:10" x14ac:dyDescent="0.3">
      <c r="A32" s="1" t="s">
        <v>68</v>
      </c>
      <c r="B32" s="1">
        <v>6</v>
      </c>
      <c r="C32" s="1">
        <v>6</v>
      </c>
      <c r="D32" s="56">
        <v>476</v>
      </c>
      <c r="E32" s="54">
        <f t="shared" ref="E32:E37" si="2">24000*1.05*(D32-$D$43)*(328/$F$12)/(10*328*$F$11*AVERAGE($D$38:$D$40))</f>
        <v>3.2592796345020242E-2</v>
      </c>
      <c r="F32" s="28"/>
      <c r="G32" s="29"/>
      <c r="I32"/>
    </row>
    <row r="33" spans="1:10" x14ac:dyDescent="0.3">
      <c r="A33" s="1" t="s">
        <v>69</v>
      </c>
      <c r="B33" s="1">
        <v>11</v>
      </c>
      <c r="C33" s="1">
        <v>11</v>
      </c>
      <c r="D33" s="56">
        <v>1617</v>
      </c>
      <c r="E33" s="54">
        <f t="shared" si="2"/>
        <v>0.1203012412263129</v>
      </c>
      <c r="F33" s="28"/>
      <c r="G33" s="29"/>
      <c r="I33"/>
    </row>
    <row r="34" spans="1:10" x14ac:dyDescent="0.3">
      <c r="A34" s="1" t="s">
        <v>70</v>
      </c>
      <c r="B34" s="1">
        <v>16</v>
      </c>
      <c r="C34" s="1">
        <v>16</v>
      </c>
      <c r="D34" s="56">
        <v>1425</v>
      </c>
      <c r="E34" s="54">
        <f t="shared" si="2"/>
        <v>0.10554223910781318</v>
      </c>
      <c r="F34" s="28"/>
      <c r="G34" s="29"/>
      <c r="I34"/>
    </row>
    <row r="35" spans="1:10" x14ac:dyDescent="0.3">
      <c r="A35" s="1" t="s">
        <v>71</v>
      </c>
      <c r="B35" s="1">
        <v>25</v>
      </c>
      <c r="C35" s="1">
        <v>25</v>
      </c>
      <c r="D35" s="56">
        <v>1180</v>
      </c>
      <c r="E35" s="54">
        <f t="shared" si="2"/>
        <v>8.6709137446185927E-2</v>
      </c>
      <c r="F35" s="28"/>
      <c r="G35" s="29"/>
      <c r="I35"/>
    </row>
    <row r="36" spans="1:10" x14ac:dyDescent="0.3">
      <c r="A36" s="1" t="s">
        <v>72</v>
      </c>
      <c r="B36" s="1">
        <v>37</v>
      </c>
      <c r="C36" s="1">
        <v>37</v>
      </c>
      <c r="D36" s="56">
        <v>610</v>
      </c>
      <c r="E36" s="54">
        <f t="shared" si="2"/>
        <v>4.2893349906889845E-2</v>
      </c>
      <c r="F36" s="28"/>
      <c r="G36" s="29"/>
      <c r="I36"/>
    </row>
    <row r="37" spans="1:10" s="35" customFormat="1" ht="15" thickBot="1" x14ac:dyDescent="0.35">
      <c r="A37" s="32" t="s">
        <v>73</v>
      </c>
      <c r="B37" s="1">
        <v>57</v>
      </c>
      <c r="C37" s="1">
        <v>57</v>
      </c>
      <c r="D37" s="56">
        <v>52</v>
      </c>
      <c r="E37" s="54">
        <f t="shared" si="2"/>
        <v>0</v>
      </c>
      <c r="F37" s="49"/>
      <c r="G37" s="34"/>
      <c r="J37" s="63"/>
    </row>
    <row r="38" spans="1:10" x14ac:dyDescent="0.3">
      <c r="A38" s="1" t="s">
        <v>40</v>
      </c>
      <c r="B38" s="1"/>
      <c r="C38" s="1"/>
      <c r="D38" s="1">
        <v>13098</v>
      </c>
      <c r="J38" s="64"/>
    </row>
    <row r="39" spans="1:10" x14ac:dyDescent="0.3">
      <c r="A39" s="1" t="s">
        <v>40</v>
      </c>
      <c r="B39" s="1"/>
      <c r="C39" s="1"/>
      <c r="D39" s="1">
        <v>14412</v>
      </c>
    </row>
    <row r="40" spans="1:10" x14ac:dyDescent="0.3">
      <c r="A40" s="1" t="s">
        <v>40</v>
      </c>
    </row>
    <row r="41" spans="1:10" x14ac:dyDescent="0.3">
      <c r="A41" s="1" t="s">
        <v>41</v>
      </c>
      <c r="D41" s="50">
        <v>183</v>
      </c>
    </row>
    <row r="42" spans="1:10" x14ac:dyDescent="0.3">
      <c r="A42" s="1" t="s">
        <v>42</v>
      </c>
      <c r="D42" s="50">
        <v>38</v>
      </c>
      <c r="I42"/>
    </row>
    <row r="43" spans="1:10" x14ac:dyDescent="0.3">
      <c r="A43" s="1" t="s">
        <v>74</v>
      </c>
      <c r="D43" s="47">
        <v>52</v>
      </c>
    </row>
    <row r="44" spans="1:10" x14ac:dyDescent="0.3">
      <c r="A44" s="1"/>
      <c r="D44" s="1"/>
    </row>
    <row r="45" spans="1:10" x14ac:dyDescent="0.3">
      <c r="A45" s="1"/>
      <c r="D45" s="1"/>
    </row>
    <row r="46" spans="1:10" x14ac:dyDescent="0.3">
      <c r="A46" s="1"/>
      <c r="D46" s="1"/>
    </row>
    <row r="47" spans="1:10" x14ac:dyDescent="0.3">
      <c r="A47" s="1"/>
      <c r="D47" s="1"/>
    </row>
    <row r="48" spans="1:10" x14ac:dyDescent="0.3">
      <c r="A48" s="1"/>
      <c r="D48" s="1"/>
    </row>
    <row r="49" spans="1:5" x14ac:dyDescent="0.3">
      <c r="A49" s="1"/>
      <c r="D49" s="1"/>
    </row>
    <row r="52" spans="1:5" x14ac:dyDescent="0.3">
      <c r="E52" s="3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M45"/>
  <sheetViews>
    <sheetView workbookViewId="0">
      <selection activeCell="E17" sqref="E17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8.3320312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51</v>
      </c>
      <c r="C2" s="4"/>
      <c r="D2" s="4"/>
      <c r="E2" s="5" t="s">
        <v>1</v>
      </c>
      <c r="F2" s="5" t="s">
        <v>51</v>
      </c>
      <c r="G2" s="41" t="s">
        <v>44</v>
      </c>
    </row>
    <row r="3" spans="1:13" x14ac:dyDescent="0.3">
      <c r="A3" s="2" t="s">
        <v>2</v>
      </c>
      <c r="B3" s="5">
        <v>30</v>
      </c>
      <c r="C3" s="6"/>
      <c r="D3" s="6"/>
    </row>
    <row r="4" spans="1:13" x14ac:dyDescent="0.3">
      <c r="A4" s="2" t="s">
        <v>3</v>
      </c>
      <c r="B4" s="5" t="s">
        <v>100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441.75968700538283</v>
      </c>
      <c r="H4" s="6" t="s">
        <v>5</v>
      </c>
      <c r="L4" s="8"/>
    </row>
    <row r="5" spans="1:13" ht="16.2" x14ac:dyDescent="0.3">
      <c r="A5" s="2" t="s">
        <v>6</v>
      </c>
      <c r="B5" s="5" t="s">
        <v>101</v>
      </c>
      <c r="C5" s="6"/>
      <c r="D5" s="6"/>
      <c r="E5" s="7" t="s">
        <v>7</v>
      </c>
      <c r="F5" s="8"/>
      <c r="G5" s="9"/>
      <c r="H5" s="6"/>
      <c r="L5" s="1"/>
    </row>
    <row r="6" spans="1:13" x14ac:dyDescent="0.3">
      <c r="A6" s="2" t="s">
        <v>9</v>
      </c>
      <c r="B6" s="10" t="s">
        <v>99</v>
      </c>
      <c r="C6" s="11"/>
      <c r="D6" s="11"/>
      <c r="E6" s="12"/>
      <c r="F6" s="8"/>
      <c r="G6" s="9"/>
      <c r="H6" s="6"/>
      <c r="K6" s="7"/>
      <c r="L6" s="1"/>
    </row>
    <row r="7" spans="1:13" x14ac:dyDescent="0.3">
      <c r="A7" s="2" t="s">
        <v>11</v>
      </c>
      <c r="B7" s="13">
        <v>43653</v>
      </c>
      <c r="C7" s="14"/>
      <c r="D7" s="14"/>
      <c r="E7" s="12" t="s">
        <v>45</v>
      </c>
      <c r="F7" s="8" t="s">
        <v>87</v>
      </c>
      <c r="G7" s="7"/>
      <c r="H7" s="8"/>
      <c r="J7" s="7"/>
      <c r="K7" s="7"/>
    </row>
    <row r="8" spans="1:13" x14ac:dyDescent="0.3">
      <c r="A8" s="2" t="s">
        <v>12</v>
      </c>
      <c r="B8" s="10" t="s">
        <v>98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43653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102</v>
      </c>
      <c r="C12" s="21"/>
      <c r="D12" s="21"/>
      <c r="E12" s="7" t="s">
        <v>18</v>
      </c>
      <c r="F12" s="16" t="s">
        <v>113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102</v>
      </c>
      <c r="C13" s="21"/>
      <c r="D13" s="21"/>
      <c r="E13" s="7" t="s">
        <v>21</v>
      </c>
      <c r="F13" s="16" t="s">
        <v>60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10" x14ac:dyDescent="0.3">
      <c r="A17" s="1">
        <v>100</v>
      </c>
      <c r="B17" s="39">
        <v>0</v>
      </c>
      <c r="C17" s="39">
        <v>0</v>
      </c>
      <c r="D17" s="1">
        <v>45025</v>
      </c>
      <c r="E17" s="27">
        <f>24000*1.05*(D17-$D$34)*(328/$F$12)/(10*328*$F$11*AVERAGE($D$31:$D$33))</f>
        <v>1.0361976036294545</v>
      </c>
      <c r="F17" s="28"/>
      <c r="G17" s="29"/>
      <c r="H17" s="30"/>
      <c r="I17"/>
    </row>
    <row r="18" spans="1:10" x14ac:dyDescent="0.3">
      <c r="A18" s="1">
        <v>50</v>
      </c>
      <c r="B18" s="40">
        <v>5</v>
      </c>
      <c r="C18" s="40">
        <v>5</v>
      </c>
      <c r="D18" s="1">
        <v>36526</v>
      </c>
      <c r="E18" s="27">
        <f t="shared" ref="E18:E23" si="0">24000*1.05*(D18-$D$34)*(328/$F$12)/(10*328*$F$11*AVERAGE($D$31:$D$33))</f>
        <v>0.83958563199954883</v>
      </c>
      <c r="F18" s="31"/>
      <c r="G18" s="29"/>
      <c r="I18"/>
    </row>
    <row r="19" spans="1:10" x14ac:dyDescent="0.3">
      <c r="A19" s="1">
        <v>25</v>
      </c>
      <c r="B19" s="40">
        <v>10</v>
      </c>
      <c r="C19" s="40">
        <v>10</v>
      </c>
      <c r="D19" s="1">
        <v>36051</v>
      </c>
      <c r="E19" s="27">
        <f t="shared" si="0"/>
        <v>0.82859719965171907</v>
      </c>
      <c r="F19" s="31"/>
      <c r="G19" s="29"/>
      <c r="I19"/>
    </row>
    <row r="20" spans="1:10" x14ac:dyDescent="0.3">
      <c r="A20" s="1">
        <v>15</v>
      </c>
      <c r="B20" s="40">
        <v>14</v>
      </c>
      <c r="C20" s="40">
        <v>14</v>
      </c>
      <c r="D20" s="1">
        <v>47900</v>
      </c>
      <c r="E20" s="27">
        <f t="shared" si="0"/>
        <v>1.1027065362610555</v>
      </c>
      <c r="F20" s="28"/>
      <c r="G20" s="29"/>
      <c r="I20"/>
    </row>
    <row r="21" spans="1:10" x14ac:dyDescent="0.3">
      <c r="A21" s="1">
        <v>5</v>
      </c>
      <c r="B21" s="40">
        <v>21</v>
      </c>
      <c r="C21" s="40">
        <v>21</v>
      </c>
      <c r="D21" s="1">
        <v>3162</v>
      </c>
      <c r="E21" s="27">
        <f t="shared" si="0"/>
        <v>6.7758143887986066E-2</v>
      </c>
      <c r="F21" s="28"/>
      <c r="G21" s="29"/>
      <c r="I21"/>
    </row>
    <row r="22" spans="1:10" x14ac:dyDescent="0.3">
      <c r="A22" s="1">
        <v>1</v>
      </c>
      <c r="B22" s="40">
        <v>32</v>
      </c>
      <c r="C22" s="40">
        <v>32</v>
      </c>
      <c r="D22" s="1">
        <v>3984</v>
      </c>
      <c r="E22" s="27">
        <f t="shared" si="0"/>
        <v>8.6773915235177787E-2</v>
      </c>
      <c r="F22" s="28"/>
      <c r="G22" s="29"/>
      <c r="I22"/>
    </row>
    <row r="23" spans="1:10" x14ac:dyDescent="0.3">
      <c r="A23" s="1">
        <v>0.1</v>
      </c>
      <c r="B23" s="40">
        <v>49</v>
      </c>
      <c r="C23" s="40">
        <v>49</v>
      </c>
      <c r="D23" s="47">
        <v>233</v>
      </c>
      <c r="E23" s="27">
        <f t="shared" si="0"/>
        <v>0</v>
      </c>
      <c r="F23" s="28"/>
      <c r="G23" s="29"/>
      <c r="I23"/>
    </row>
    <row r="24" spans="1:10" x14ac:dyDescent="0.3">
      <c r="A24" s="1" t="s">
        <v>33</v>
      </c>
      <c r="B24" s="39">
        <v>0</v>
      </c>
      <c r="C24" s="39">
        <v>0</v>
      </c>
      <c r="D24" s="1"/>
      <c r="E24" s="27"/>
      <c r="F24" s="28"/>
      <c r="G24" s="29"/>
      <c r="I24"/>
    </row>
    <row r="25" spans="1:10" x14ac:dyDescent="0.3">
      <c r="A25" s="1" t="s">
        <v>34</v>
      </c>
      <c r="B25" s="40">
        <v>5</v>
      </c>
      <c r="C25" s="40">
        <v>5</v>
      </c>
      <c r="D25" s="1"/>
      <c r="E25" s="27"/>
      <c r="F25" s="31"/>
      <c r="G25" s="29"/>
      <c r="I25"/>
    </row>
    <row r="26" spans="1:10" x14ac:dyDescent="0.3">
      <c r="A26" s="1" t="s">
        <v>35</v>
      </c>
      <c r="B26" s="40">
        <v>10</v>
      </c>
      <c r="C26" s="40">
        <v>10</v>
      </c>
      <c r="D26" s="1"/>
      <c r="E26" s="27"/>
      <c r="F26" s="31"/>
      <c r="G26" s="29"/>
      <c r="I26"/>
    </row>
    <row r="27" spans="1:10" x14ac:dyDescent="0.3">
      <c r="A27" s="1" t="s">
        <v>36</v>
      </c>
      <c r="B27" s="40">
        <v>14</v>
      </c>
      <c r="C27" s="40">
        <v>14</v>
      </c>
      <c r="D27" s="1"/>
      <c r="E27" s="27"/>
      <c r="F27" s="28"/>
      <c r="G27" s="29"/>
      <c r="I27"/>
    </row>
    <row r="28" spans="1:10" x14ac:dyDescent="0.3">
      <c r="A28" s="1" t="s">
        <v>37</v>
      </c>
      <c r="B28" s="40">
        <v>21</v>
      </c>
      <c r="C28" s="40">
        <v>21</v>
      </c>
      <c r="D28" s="1"/>
      <c r="E28" s="27"/>
      <c r="F28" s="28"/>
      <c r="G28" s="29"/>
      <c r="I28"/>
    </row>
    <row r="29" spans="1:10" x14ac:dyDescent="0.3">
      <c r="A29" s="1" t="s">
        <v>38</v>
      </c>
      <c r="B29" s="40">
        <v>32</v>
      </c>
      <c r="C29" s="40">
        <v>32</v>
      </c>
      <c r="D29" s="47"/>
      <c r="E29" s="27"/>
      <c r="F29" s="28"/>
      <c r="G29" s="29"/>
      <c r="I29"/>
    </row>
    <row r="30" spans="1:10" s="35" customFormat="1" ht="15" thickBot="1" x14ac:dyDescent="0.35">
      <c r="A30" s="32" t="s">
        <v>39</v>
      </c>
      <c r="B30" s="40">
        <v>49</v>
      </c>
      <c r="C30" s="40">
        <v>49</v>
      </c>
      <c r="D30" s="33"/>
      <c r="E30" s="48"/>
      <c r="F30" s="49"/>
      <c r="G30" s="34"/>
    </row>
    <row r="31" spans="1:10" x14ac:dyDescent="0.3">
      <c r="A31" s="1" t="s">
        <v>40</v>
      </c>
      <c r="B31" s="1"/>
      <c r="C31" s="1"/>
      <c r="D31" s="1">
        <v>13857</v>
      </c>
      <c r="J31" s="36"/>
    </row>
    <row r="32" spans="1:10" x14ac:dyDescent="0.3">
      <c r="A32" s="1" t="s">
        <v>40</v>
      </c>
      <c r="B32" s="1"/>
      <c r="C32" s="1"/>
      <c r="D32" s="1">
        <v>13819</v>
      </c>
    </row>
    <row r="33" spans="1:9" x14ac:dyDescent="0.3">
      <c r="A33" s="1" t="s">
        <v>40</v>
      </c>
    </row>
    <row r="34" spans="1:9" x14ac:dyDescent="0.3">
      <c r="A34" s="1" t="s">
        <v>41</v>
      </c>
      <c r="D34" s="50">
        <v>233</v>
      </c>
    </row>
    <row r="35" spans="1:9" x14ac:dyDescent="0.3">
      <c r="A35" s="1" t="s">
        <v>42</v>
      </c>
      <c r="D35" s="50"/>
      <c r="I35"/>
    </row>
    <row r="36" spans="1:9" x14ac:dyDescent="0.3">
      <c r="A36" s="1"/>
      <c r="D36" s="1"/>
    </row>
    <row r="37" spans="1:9" x14ac:dyDescent="0.3">
      <c r="A37" s="1"/>
      <c r="D37" s="1"/>
    </row>
    <row r="38" spans="1:9" x14ac:dyDescent="0.3">
      <c r="A38" s="1"/>
      <c r="D38" s="1"/>
    </row>
    <row r="39" spans="1:9" x14ac:dyDescent="0.3">
      <c r="A39" s="1"/>
      <c r="D39" s="1"/>
    </row>
    <row r="40" spans="1:9" x14ac:dyDescent="0.3">
      <c r="A40" s="1"/>
      <c r="D40" s="1"/>
    </row>
    <row r="41" spans="1:9" x14ac:dyDescent="0.3">
      <c r="A41" s="1"/>
      <c r="D41" s="1"/>
    </row>
    <row r="42" spans="1:9" x14ac:dyDescent="0.3">
      <c r="A42" s="1"/>
      <c r="D42" s="1"/>
    </row>
    <row r="45" spans="1:9" x14ac:dyDescent="0.3">
      <c r="E45" s="3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6"/>
  <sheetViews>
    <sheetView topLeftCell="A16" workbookViewId="0">
      <selection activeCell="E33" sqref="E33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8.3320312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104</v>
      </c>
      <c r="C2" s="4"/>
      <c r="D2" s="4"/>
      <c r="E2" s="5" t="s">
        <v>1</v>
      </c>
      <c r="F2" s="5" t="s">
        <v>104</v>
      </c>
      <c r="G2" s="41" t="s">
        <v>175</v>
      </c>
    </row>
    <row r="3" spans="1:13" x14ac:dyDescent="0.3">
      <c r="A3" s="2" t="s">
        <v>2</v>
      </c>
      <c r="B3" s="5">
        <v>32</v>
      </c>
      <c r="C3" s="6"/>
      <c r="D3" s="6"/>
    </row>
    <row r="4" spans="1:13" x14ac:dyDescent="0.3">
      <c r="A4" s="2" t="s">
        <v>3</v>
      </c>
      <c r="B4" s="5" t="s">
        <v>181</v>
      </c>
      <c r="C4" s="6"/>
      <c r="D4" s="6"/>
      <c r="E4" s="7" t="s">
        <v>4</v>
      </c>
      <c r="F4" s="8"/>
      <c r="G4" s="9">
        <f>24*(((E17+E18)/2)*(B18-B17)+((E18+E19)/2)*(B19-B18)+((E19+E20)/2)*(B20-B19)+((E21+E20)/2)*(B21-B20)+((E22+E21)/2)*(B22-B21)+((E23+E22)/2)*(B23-B22))</f>
        <v>243.50106656278274</v>
      </c>
      <c r="H4" s="6" t="s">
        <v>5</v>
      </c>
      <c r="L4" s="8"/>
    </row>
    <row r="5" spans="1:13" ht="16.2" x14ac:dyDescent="0.3">
      <c r="A5" s="2" t="s">
        <v>6</v>
      </c>
      <c r="B5" s="5" t="s">
        <v>182</v>
      </c>
      <c r="C5" s="6"/>
      <c r="D5" s="6"/>
      <c r="E5" s="7" t="s">
        <v>7</v>
      </c>
      <c r="F5" s="8"/>
      <c r="G5" s="9">
        <f>24*(((E24+E25)/2)*(B25-B24)+((E25+E26)/2)*(B26-B25)+((E26+E27)/2)*(B27-B26)+((E27+E28)/2)*(B28-B267)+((E28+E29)/2)*(B29-B28)+((E29+E30)/2)*(B30-B29))</f>
        <v>42.124962522813505</v>
      </c>
      <c r="H5" s="6" t="s">
        <v>8</v>
      </c>
      <c r="I5" s="9">
        <f>100*G5/G4</f>
        <v>17.299703495118891</v>
      </c>
      <c r="J5" s="6" t="s">
        <v>10</v>
      </c>
      <c r="L5" s="1"/>
    </row>
    <row r="6" spans="1:13" x14ac:dyDescent="0.3">
      <c r="A6" s="2" t="s">
        <v>9</v>
      </c>
      <c r="B6" s="10" t="s">
        <v>184</v>
      </c>
      <c r="C6" s="11"/>
      <c r="D6" s="11"/>
      <c r="E6" s="12"/>
      <c r="F6" s="8"/>
      <c r="G6" s="9">
        <f>24*(((E31+E32)/2)*(B32-B31)+((E32+E33)/2)*(B33-B32)+((E33+E34)/2)*(B34-B33)+((E34+E35)/2)*(B35-B34)+((E35+E36)/2)*(B36-B35)+((E36+E37)/2)*(B37-B36))</f>
        <v>104.84248801046755</v>
      </c>
      <c r="H6" s="6" t="s">
        <v>112</v>
      </c>
      <c r="I6" s="9">
        <f>100*G6/G4</f>
        <v>43.056274656372253</v>
      </c>
      <c r="J6" s="6" t="s">
        <v>10</v>
      </c>
      <c r="K6" s="7"/>
      <c r="L6" s="1"/>
    </row>
    <row r="7" spans="1:13" x14ac:dyDescent="0.3">
      <c r="A7" s="2" t="s">
        <v>11</v>
      </c>
      <c r="B7" s="13">
        <v>43654</v>
      </c>
      <c r="C7" s="14"/>
      <c r="D7" s="14"/>
      <c r="E7" s="12" t="s">
        <v>45</v>
      </c>
      <c r="F7" s="8"/>
      <c r="G7" s="7"/>
      <c r="H7" s="8"/>
      <c r="J7" s="7"/>
      <c r="K7" s="7"/>
    </row>
    <row r="8" spans="1:13" x14ac:dyDescent="0.3">
      <c r="A8" s="2" t="s">
        <v>12</v>
      </c>
      <c r="B8" s="10" t="s">
        <v>183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43654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24.25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5" t="s">
        <v>247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5" t="s">
        <v>248</v>
      </c>
      <c r="C13" s="21"/>
      <c r="D13" s="21"/>
      <c r="E13" s="7" t="s">
        <v>21</v>
      </c>
      <c r="F13" s="16" t="s">
        <v>110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  <c r="J15" s="44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  <c r="J16" s="44"/>
    </row>
    <row r="17" spans="1:10" x14ac:dyDescent="0.3">
      <c r="A17" s="1">
        <v>100</v>
      </c>
      <c r="B17" s="39">
        <v>0</v>
      </c>
      <c r="C17" s="39">
        <v>0</v>
      </c>
      <c r="D17" s="1">
        <v>6197</v>
      </c>
      <c r="E17" s="27">
        <f>24000*1.05*(D17-$D$41)*(328/$F$12)/(10*328*$F$11*AVERAGE($D$38:$D$40))</f>
        <v>0.4044328995035083</v>
      </c>
      <c r="F17" s="28"/>
      <c r="G17" s="29"/>
      <c r="H17" s="30"/>
      <c r="I17"/>
      <c r="J17" s="44"/>
    </row>
    <row r="18" spans="1:10" x14ac:dyDescent="0.3">
      <c r="A18" s="1">
        <v>50</v>
      </c>
      <c r="B18" s="40">
        <v>6</v>
      </c>
      <c r="C18" s="40">
        <v>6</v>
      </c>
      <c r="D18" s="1">
        <v>5249</v>
      </c>
      <c r="E18" s="27">
        <f t="shared" ref="E18:E23" si="0">24000*1.05*(D18-$D$41)*(328/$F$12)/(10*328*$F$11*AVERAGE($D$38:$D$40))</f>
        <v>0.34137329609407974</v>
      </c>
      <c r="F18" s="31"/>
      <c r="G18" s="29"/>
      <c r="I18"/>
      <c r="J18" s="44"/>
    </row>
    <row r="19" spans="1:10" x14ac:dyDescent="0.3">
      <c r="A19" s="1">
        <v>25</v>
      </c>
      <c r="B19" s="40">
        <v>11</v>
      </c>
      <c r="C19" s="40">
        <v>11</v>
      </c>
      <c r="D19" s="1">
        <v>4870</v>
      </c>
      <c r="E19" s="27">
        <f t="shared" si="0"/>
        <v>0.31616275844410774</v>
      </c>
      <c r="F19" s="31"/>
      <c r="G19" s="29"/>
      <c r="I19"/>
      <c r="J19" s="44"/>
    </row>
    <row r="20" spans="1:10" x14ac:dyDescent="0.3">
      <c r="A20" s="1">
        <v>15</v>
      </c>
      <c r="B20" s="40">
        <v>16</v>
      </c>
      <c r="C20" s="40">
        <v>16</v>
      </c>
      <c r="D20" s="1">
        <v>5679</v>
      </c>
      <c r="E20" s="27">
        <f t="shared" si="0"/>
        <v>0.36997628076291339</v>
      </c>
      <c r="F20" s="28"/>
      <c r="G20" s="29"/>
      <c r="I20"/>
      <c r="J20" s="44"/>
    </row>
    <row r="21" spans="1:10" x14ac:dyDescent="0.3">
      <c r="A21" s="1">
        <v>5</v>
      </c>
      <c r="B21" s="40">
        <v>25</v>
      </c>
      <c r="C21" s="40">
        <v>25</v>
      </c>
      <c r="D21" s="1">
        <v>3689</v>
      </c>
      <c r="E21" s="27">
        <f t="shared" si="0"/>
        <v>0.23760432845831114</v>
      </c>
      <c r="F21" s="28"/>
      <c r="G21" s="29"/>
      <c r="I21"/>
      <c r="J21" s="44"/>
    </row>
    <row r="22" spans="1:10" x14ac:dyDescent="0.3">
      <c r="A22" s="1">
        <v>1</v>
      </c>
      <c r="B22" s="40">
        <v>37</v>
      </c>
      <c r="C22" s="40">
        <v>37</v>
      </c>
      <c r="D22" s="1">
        <v>483</v>
      </c>
      <c r="E22" s="27">
        <f t="shared" si="0"/>
        <v>2.4345796253007247E-2</v>
      </c>
      <c r="F22" s="28"/>
      <c r="G22" s="29"/>
      <c r="I22"/>
      <c r="J22" s="44"/>
    </row>
    <row r="23" spans="1:10" x14ac:dyDescent="0.3">
      <c r="A23" s="1">
        <v>0.1</v>
      </c>
      <c r="B23" s="40">
        <v>57</v>
      </c>
      <c r="C23" s="40">
        <v>57</v>
      </c>
      <c r="D23" s="1">
        <v>117</v>
      </c>
      <c r="E23" s="27">
        <f t="shared" si="0"/>
        <v>0</v>
      </c>
      <c r="F23" s="28"/>
      <c r="G23" s="29"/>
      <c r="I23"/>
      <c r="J23" s="44"/>
    </row>
    <row r="24" spans="1:10" x14ac:dyDescent="0.3">
      <c r="A24" s="1" t="s">
        <v>33</v>
      </c>
      <c r="B24" s="39">
        <v>0</v>
      </c>
      <c r="C24" s="39">
        <v>0</v>
      </c>
      <c r="D24" s="56">
        <v>1513</v>
      </c>
      <c r="E24" s="27">
        <f>24000*1.05*(D24-$D$42)*(328/$F$13)/(10*328*$F$11*AVERAGE($D$38:$D$40))</f>
        <v>7.5924710394560252E-2</v>
      </c>
      <c r="F24" s="28"/>
      <c r="G24" s="29"/>
      <c r="I24" s="56"/>
      <c r="J24" s="44"/>
    </row>
    <row r="25" spans="1:10" x14ac:dyDescent="0.3">
      <c r="A25" s="1" t="s">
        <v>34</v>
      </c>
      <c r="B25" s="40">
        <v>6</v>
      </c>
      <c r="C25" s="40">
        <v>6</v>
      </c>
      <c r="D25" s="56">
        <v>1636</v>
      </c>
      <c r="E25" s="27">
        <f t="shared" ref="E25:E30" si="1">24000*1.05*(D25-$D$42)*(328/$F$13)/(10*328*$F$11*AVERAGE($D$38:$D$40))</f>
        <v>8.2316729134143354E-2</v>
      </c>
      <c r="F25" s="31"/>
      <c r="G25" s="29"/>
      <c r="I25" s="56"/>
      <c r="J25" s="44"/>
    </row>
    <row r="26" spans="1:10" x14ac:dyDescent="0.3">
      <c r="A26" s="1" t="s">
        <v>35</v>
      </c>
      <c r="B26" s="40">
        <v>11</v>
      </c>
      <c r="C26" s="40">
        <v>11</v>
      </c>
      <c r="D26" s="56">
        <v>869</v>
      </c>
      <c r="E26" s="27">
        <f t="shared" si="1"/>
        <v>4.2457555367799951E-2</v>
      </c>
      <c r="F26" s="31"/>
      <c r="G26" s="29"/>
      <c r="I26" s="56"/>
      <c r="J26" s="44"/>
    </row>
    <row r="27" spans="1:10" x14ac:dyDescent="0.3">
      <c r="A27" s="1" t="s">
        <v>36</v>
      </c>
      <c r="B27" s="40">
        <v>16</v>
      </c>
      <c r="C27" s="40">
        <v>16</v>
      </c>
      <c r="D27" s="56">
        <v>656</v>
      </c>
      <c r="E27" s="27">
        <f t="shared" si="1"/>
        <v>3.1388449745595064E-2</v>
      </c>
      <c r="F27" s="28"/>
      <c r="G27" s="29"/>
      <c r="I27" s="56"/>
      <c r="J27" s="44"/>
    </row>
    <row r="28" spans="1:10" x14ac:dyDescent="0.3">
      <c r="A28" s="1" t="s">
        <v>37</v>
      </c>
      <c r="B28" s="40">
        <v>25</v>
      </c>
      <c r="C28" s="40">
        <v>25</v>
      </c>
      <c r="D28" s="56">
        <v>402</v>
      </c>
      <c r="E28" s="27">
        <f t="shared" si="1"/>
        <v>1.8188671210195816E-2</v>
      </c>
      <c r="F28" s="28"/>
      <c r="G28" s="29"/>
      <c r="I28" s="56"/>
      <c r="J28" s="44"/>
    </row>
    <row r="29" spans="1:10" x14ac:dyDescent="0.3">
      <c r="A29" s="1" t="s">
        <v>38</v>
      </c>
      <c r="B29" s="40">
        <v>37</v>
      </c>
      <c r="C29" s="40">
        <v>37</v>
      </c>
      <c r="D29" s="56">
        <v>117</v>
      </c>
      <c r="E29" s="27">
        <f t="shared" si="1"/>
        <v>3.3778960818935085E-3</v>
      </c>
      <c r="F29" s="28"/>
      <c r="G29" s="29"/>
      <c r="I29" s="56"/>
      <c r="J29" s="44"/>
    </row>
    <row r="30" spans="1:10" s="35" customFormat="1" ht="15" thickBot="1" x14ac:dyDescent="0.35">
      <c r="A30" s="32" t="s">
        <v>39</v>
      </c>
      <c r="B30" s="40">
        <v>57</v>
      </c>
      <c r="C30" s="40">
        <v>57</v>
      </c>
      <c r="D30" s="56">
        <v>54</v>
      </c>
      <c r="E30" s="27">
        <f t="shared" si="1"/>
        <v>1.039352640582618E-4</v>
      </c>
      <c r="F30" s="49"/>
      <c r="G30" s="34"/>
      <c r="I30" s="56"/>
      <c r="J30" s="63"/>
    </row>
    <row r="31" spans="1:10" x14ac:dyDescent="0.3">
      <c r="A31" s="1" t="s">
        <v>67</v>
      </c>
      <c r="B31" s="39">
        <v>0</v>
      </c>
      <c r="C31" s="39">
        <v>0</v>
      </c>
      <c r="D31" s="1">
        <v>1736</v>
      </c>
      <c r="E31" s="54">
        <f>24000*1.05*(D31-$D$43)*(328/$F$12)/(10*328*$F$11*AVERAGE($D$38:$D$40))</f>
        <v>0.11201727019143225</v>
      </c>
      <c r="F31" s="28"/>
      <c r="G31" s="29"/>
      <c r="I31"/>
      <c r="J31" s="44"/>
    </row>
    <row r="32" spans="1:10" x14ac:dyDescent="0.3">
      <c r="A32" s="1" t="s">
        <v>68</v>
      </c>
      <c r="B32" s="40">
        <v>6</v>
      </c>
      <c r="C32" s="40">
        <v>6</v>
      </c>
      <c r="D32" s="1">
        <v>1501</v>
      </c>
      <c r="E32" s="54">
        <f t="shared" ref="E32:E37" si="2">24000*1.05*(D32-$D$43)*(328/$F$12)/(10*328*$F$11*AVERAGE($D$37:$D$39))</f>
        <v>0.14560176777955922</v>
      </c>
      <c r="F32" s="28"/>
      <c r="G32" s="29"/>
      <c r="I32"/>
      <c r="J32" s="44"/>
    </row>
    <row r="33" spans="1:10" x14ac:dyDescent="0.3">
      <c r="A33" s="1" t="s">
        <v>69</v>
      </c>
      <c r="B33" s="40">
        <v>11</v>
      </c>
      <c r="C33" s="40">
        <v>11</v>
      </c>
      <c r="D33" s="1">
        <v>1427</v>
      </c>
      <c r="E33" s="54">
        <f t="shared" si="2"/>
        <v>0.1381659287073112</v>
      </c>
      <c r="F33" s="28"/>
      <c r="G33" s="29"/>
      <c r="I33"/>
      <c r="J33" s="44"/>
    </row>
    <row r="34" spans="1:10" x14ac:dyDescent="0.3">
      <c r="A34" s="1" t="s">
        <v>70</v>
      </c>
      <c r="B34" s="40">
        <v>16</v>
      </c>
      <c r="C34" s="40">
        <v>16</v>
      </c>
      <c r="D34" s="1">
        <v>1941</v>
      </c>
      <c r="E34" s="54">
        <f t="shared" si="2"/>
        <v>0.18981486496589881</v>
      </c>
      <c r="F34" s="28"/>
      <c r="G34" s="29"/>
      <c r="I34"/>
      <c r="J34" s="44"/>
    </row>
    <row r="35" spans="1:10" x14ac:dyDescent="0.3">
      <c r="A35" s="1" t="s">
        <v>71</v>
      </c>
      <c r="B35" s="40">
        <v>25</v>
      </c>
      <c r="C35" s="40">
        <v>25</v>
      </c>
      <c r="D35" s="1">
        <v>1080</v>
      </c>
      <c r="E35" s="54">
        <f t="shared" si="2"/>
        <v>0.10329787251717522</v>
      </c>
      <c r="F35" s="28"/>
      <c r="G35" s="29"/>
      <c r="I35"/>
      <c r="J35" s="44"/>
    </row>
    <row r="36" spans="1:10" x14ac:dyDescent="0.3">
      <c r="A36" s="1" t="s">
        <v>72</v>
      </c>
      <c r="B36" s="40">
        <v>37</v>
      </c>
      <c r="C36" s="40">
        <v>37</v>
      </c>
      <c r="D36" s="1">
        <v>130</v>
      </c>
      <c r="E36" s="54">
        <f t="shared" si="2"/>
        <v>7.8377763193965624E-3</v>
      </c>
      <c r="F36" s="28"/>
      <c r="G36" s="29"/>
      <c r="I36"/>
      <c r="J36" s="44"/>
    </row>
    <row r="37" spans="1:10" s="35" customFormat="1" ht="15" thickBot="1" x14ac:dyDescent="0.35">
      <c r="A37" s="32" t="s">
        <v>73</v>
      </c>
      <c r="B37" s="40">
        <v>57</v>
      </c>
      <c r="C37" s="40">
        <v>57</v>
      </c>
      <c r="D37" s="56">
        <v>54</v>
      </c>
      <c r="E37" s="54">
        <f t="shared" si="2"/>
        <v>2.0096862357427085E-4</v>
      </c>
      <c r="F37" s="49"/>
      <c r="G37" s="34"/>
      <c r="J37" s="63"/>
    </row>
    <row r="38" spans="1:10" x14ac:dyDescent="0.3">
      <c r="A38" s="1" t="s">
        <v>40</v>
      </c>
      <c r="B38" s="1"/>
      <c r="C38" s="1"/>
      <c r="D38" s="1">
        <v>16636</v>
      </c>
      <c r="J38" s="64"/>
    </row>
    <row r="39" spans="1:10" x14ac:dyDescent="0.3">
      <c r="A39" s="1" t="s">
        <v>40</v>
      </c>
      <c r="B39" s="1"/>
      <c r="C39" s="1"/>
      <c r="D39" s="1">
        <v>14335</v>
      </c>
      <c r="J39" s="44"/>
    </row>
    <row r="40" spans="1:10" x14ac:dyDescent="0.3">
      <c r="A40" s="1" t="s">
        <v>40</v>
      </c>
      <c r="D40" s="1">
        <v>15896</v>
      </c>
      <c r="J40" s="44"/>
    </row>
    <row r="41" spans="1:10" x14ac:dyDescent="0.3">
      <c r="A41" s="1" t="s">
        <v>41</v>
      </c>
      <c r="D41" s="50">
        <v>117</v>
      </c>
      <c r="J41" s="44"/>
    </row>
    <row r="42" spans="1:10" x14ac:dyDescent="0.3">
      <c r="A42" s="1" t="s">
        <v>42</v>
      </c>
      <c r="D42" s="50">
        <v>52</v>
      </c>
      <c r="I42"/>
      <c r="J42" s="44"/>
    </row>
    <row r="43" spans="1:10" x14ac:dyDescent="0.3">
      <c r="A43" s="1" t="s">
        <v>74</v>
      </c>
      <c r="D43" s="50">
        <v>52</v>
      </c>
      <c r="J43" s="44"/>
    </row>
    <row r="44" spans="1:10" x14ac:dyDescent="0.3">
      <c r="A44" s="1"/>
      <c r="D44" s="1"/>
      <c r="J44" s="44"/>
    </row>
    <row r="45" spans="1:10" x14ac:dyDescent="0.3">
      <c r="A45" s="1"/>
      <c r="D45" s="1"/>
      <c r="J45" s="44"/>
    </row>
    <row r="46" spans="1:10" x14ac:dyDescent="0.3">
      <c r="A46" s="1"/>
      <c r="D46" s="1"/>
      <c r="J46" s="4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45"/>
  <sheetViews>
    <sheetView workbookViewId="0">
      <selection activeCell="E24" sqref="E24"/>
    </sheetView>
  </sheetViews>
  <sheetFormatPr defaultColWidth="8.6640625" defaultRowHeight="14.4" x14ac:dyDescent="0.3"/>
  <cols>
    <col min="1" max="1" width="12.33203125" customWidth="1"/>
    <col min="2" max="2" width="12.109375" customWidth="1"/>
    <col min="3" max="3" width="9.6640625" customWidth="1"/>
    <col min="4" max="4" width="10" customWidth="1"/>
    <col min="5" max="5" width="11.6640625" bestFit="1" customWidth="1"/>
    <col min="6" max="6" width="11.44140625" bestFit="1" customWidth="1"/>
    <col min="7" max="7" width="23.109375" bestFit="1" customWidth="1"/>
    <col min="8" max="8" width="10.44140625" customWidth="1"/>
    <col min="9" max="9" width="5.109375" style="1" customWidth="1"/>
    <col min="10" max="10" width="8.6640625" customWidth="1"/>
    <col min="11" max="12" width="12.44140625" customWidth="1"/>
    <col min="13" max="13" width="18.44140625" customWidth="1"/>
    <col min="259" max="259" width="12.33203125" customWidth="1"/>
    <col min="260" max="260" width="12.109375" customWidth="1"/>
    <col min="261" max="261" width="11.6640625" bestFit="1" customWidth="1"/>
    <col min="262" max="262" width="11.44140625" bestFit="1" customWidth="1"/>
    <col min="263" max="263" width="23.109375" bestFit="1" customWidth="1"/>
    <col min="264" max="264" width="10.44140625" customWidth="1"/>
    <col min="265" max="265" width="8.33203125" customWidth="1"/>
    <col min="266" max="266" width="8.6640625" customWidth="1"/>
    <col min="267" max="268" width="12.44140625" customWidth="1"/>
    <col min="269" max="269" width="18.44140625" customWidth="1"/>
    <col min="515" max="515" width="12.33203125" customWidth="1"/>
    <col min="516" max="516" width="12.109375" customWidth="1"/>
    <col min="517" max="517" width="11.6640625" bestFit="1" customWidth="1"/>
    <col min="518" max="518" width="11.44140625" bestFit="1" customWidth="1"/>
    <col min="519" max="519" width="23.109375" bestFit="1" customWidth="1"/>
    <col min="520" max="520" width="10.44140625" customWidth="1"/>
    <col min="521" max="521" width="8.33203125" customWidth="1"/>
    <col min="522" max="522" width="8.6640625" customWidth="1"/>
    <col min="523" max="524" width="12.44140625" customWidth="1"/>
    <col min="525" max="525" width="18.44140625" customWidth="1"/>
    <col min="771" max="771" width="12.33203125" customWidth="1"/>
    <col min="772" max="772" width="12.109375" customWidth="1"/>
    <col min="773" max="773" width="11.6640625" bestFit="1" customWidth="1"/>
    <col min="774" max="774" width="11.44140625" bestFit="1" customWidth="1"/>
    <col min="775" max="775" width="23.109375" bestFit="1" customWidth="1"/>
    <col min="776" max="776" width="10.44140625" customWidth="1"/>
    <col min="777" max="777" width="8.33203125" customWidth="1"/>
    <col min="778" max="778" width="8.6640625" customWidth="1"/>
    <col min="779" max="780" width="12.44140625" customWidth="1"/>
    <col min="781" max="781" width="18.44140625" customWidth="1"/>
    <col min="1027" max="1027" width="12.33203125" customWidth="1"/>
    <col min="1028" max="1028" width="12.109375" customWidth="1"/>
    <col min="1029" max="1029" width="11.6640625" bestFit="1" customWidth="1"/>
    <col min="1030" max="1030" width="11.44140625" bestFit="1" customWidth="1"/>
    <col min="1031" max="1031" width="23.109375" bestFit="1" customWidth="1"/>
    <col min="1032" max="1032" width="10.44140625" customWidth="1"/>
    <col min="1033" max="1033" width="8.33203125" customWidth="1"/>
    <col min="1034" max="1034" width="8.6640625" customWidth="1"/>
    <col min="1035" max="1036" width="12.44140625" customWidth="1"/>
    <col min="1037" max="1037" width="18.44140625" customWidth="1"/>
    <col min="1283" max="1283" width="12.33203125" customWidth="1"/>
    <col min="1284" max="1284" width="12.109375" customWidth="1"/>
    <col min="1285" max="1285" width="11.6640625" bestFit="1" customWidth="1"/>
    <col min="1286" max="1286" width="11.44140625" bestFit="1" customWidth="1"/>
    <col min="1287" max="1287" width="23.109375" bestFit="1" customWidth="1"/>
    <col min="1288" max="1288" width="10.44140625" customWidth="1"/>
    <col min="1289" max="1289" width="8.33203125" customWidth="1"/>
    <col min="1290" max="1290" width="8.6640625" customWidth="1"/>
    <col min="1291" max="1292" width="12.44140625" customWidth="1"/>
    <col min="1293" max="1293" width="18.44140625" customWidth="1"/>
    <col min="1539" max="1539" width="12.33203125" customWidth="1"/>
    <col min="1540" max="1540" width="12.109375" customWidth="1"/>
    <col min="1541" max="1541" width="11.6640625" bestFit="1" customWidth="1"/>
    <col min="1542" max="1542" width="11.44140625" bestFit="1" customWidth="1"/>
    <col min="1543" max="1543" width="23.109375" bestFit="1" customWidth="1"/>
    <col min="1544" max="1544" width="10.44140625" customWidth="1"/>
    <col min="1545" max="1545" width="8.33203125" customWidth="1"/>
    <col min="1546" max="1546" width="8.6640625" customWidth="1"/>
    <col min="1547" max="1548" width="12.44140625" customWidth="1"/>
    <col min="1549" max="1549" width="18.44140625" customWidth="1"/>
    <col min="1795" max="1795" width="12.33203125" customWidth="1"/>
    <col min="1796" max="1796" width="12.109375" customWidth="1"/>
    <col min="1797" max="1797" width="11.6640625" bestFit="1" customWidth="1"/>
    <col min="1798" max="1798" width="11.44140625" bestFit="1" customWidth="1"/>
    <col min="1799" max="1799" width="23.109375" bestFit="1" customWidth="1"/>
    <col min="1800" max="1800" width="10.44140625" customWidth="1"/>
    <col min="1801" max="1801" width="8.33203125" customWidth="1"/>
    <col min="1802" max="1802" width="8.6640625" customWidth="1"/>
    <col min="1803" max="1804" width="12.44140625" customWidth="1"/>
    <col min="1805" max="1805" width="18.44140625" customWidth="1"/>
    <col min="2051" max="2051" width="12.33203125" customWidth="1"/>
    <col min="2052" max="2052" width="12.109375" customWidth="1"/>
    <col min="2053" max="2053" width="11.6640625" bestFit="1" customWidth="1"/>
    <col min="2054" max="2054" width="11.44140625" bestFit="1" customWidth="1"/>
    <col min="2055" max="2055" width="23.109375" bestFit="1" customWidth="1"/>
    <col min="2056" max="2056" width="10.44140625" customWidth="1"/>
    <col min="2057" max="2057" width="8.33203125" customWidth="1"/>
    <col min="2058" max="2058" width="8.6640625" customWidth="1"/>
    <col min="2059" max="2060" width="12.44140625" customWidth="1"/>
    <col min="2061" max="2061" width="18.44140625" customWidth="1"/>
    <col min="2307" max="2307" width="12.33203125" customWidth="1"/>
    <col min="2308" max="2308" width="12.109375" customWidth="1"/>
    <col min="2309" max="2309" width="11.6640625" bestFit="1" customWidth="1"/>
    <col min="2310" max="2310" width="11.44140625" bestFit="1" customWidth="1"/>
    <col min="2311" max="2311" width="23.109375" bestFit="1" customWidth="1"/>
    <col min="2312" max="2312" width="10.44140625" customWidth="1"/>
    <col min="2313" max="2313" width="8.33203125" customWidth="1"/>
    <col min="2314" max="2314" width="8.6640625" customWidth="1"/>
    <col min="2315" max="2316" width="12.44140625" customWidth="1"/>
    <col min="2317" max="2317" width="18.44140625" customWidth="1"/>
    <col min="2563" max="2563" width="12.33203125" customWidth="1"/>
    <col min="2564" max="2564" width="12.109375" customWidth="1"/>
    <col min="2565" max="2565" width="11.6640625" bestFit="1" customWidth="1"/>
    <col min="2566" max="2566" width="11.44140625" bestFit="1" customWidth="1"/>
    <col min="2567" max="2567" width="23.109375" bestFit="1" customWidth="1"/>
    <col min="2568" max="2568" width="10.44140625" customWidth="1"/>
    <col min="2569" max="2569" width="8.33203125" customWidth="1"/>
    <col min="2570" max="2570" width="8.6640625" customWidth="1"/>
    <col min="2571" max="2572" width="12.44140625" customWidth="1"/>
    <col min="2573" max="2573" width="18.44140625" customWidth="1"/>
    <col min="2819" max="2819" width="12.33203125" customWidth="1"/>
    <col min="2820" max="2820" width="12.109375" customWidth="1"/>
    <col min="2821" max="2821" width="11.6640625" bestFit="1" customWidth="1"/>
    <col min="2822" max="2822" width="11.44140625" bestFit="1" customWidth="1"/>
    <col min="2823" max="2823" width="23.109375" bestFit="1" customWidth="1"/>
    <col min="2824" max="2824" width="10.44140625" customWidth="1"/>
    <col min="2825" max="2825" width="8.33203125" customWidth="1"/>
    <col min="2826" max="2826" width="8.6640625" customWidth="1"/>
    <col min="2827" max="2828" width="12.44140625" customWidth="1"/>
    <col min="2829" max="2829" width="18.44140625" customWidth="1"/>
    <col min="3075" max="3075" width="12.33203125" customWidth="1"/>
    <col min="3076" max="3076" width="12.109375" customWidth="1"/>
    <col min="3077" max="3077" width="11.6640625" bestFit="1" customWidth="1"/>
    <col min="3078" max="3078" width="11.44140625" bestFit="1" customWidth="1"/>
    <col min="3079" max="3079" width="23.109375" bestFit="1" customWidth="1"/>
    <col min="3080" max="3080" width="10.44140625" customWidth="1"/>
    <col min="3081" max="3081" width="8.33203125" customWidth="1"/>
    <col min="3082" max="3082" width="8.6640625" customWidth="1"/>
    <col min="3083" max="3084" width="12.44140625" customWidth="1"/>
    <col min="3085" max="3085" width="18.44140625" customWidth="1"/>
    <col min="3331" max="3331" width="12.33203125" customWidth="1"/>
    <col min="3332" max="3332" width="12.109375" customWidth="1"/>
    <col min="3333" max="3333" width="11.6640625" bestFit="1" customWidth="1"/>
    <col min="3334" max="3334" width="11.44140625" bestFit="1" customWidth="1"/>
    <col min="3335" max="3335" width="23.109375" bestFit="1" customWidth="1"/>
    <col min="3336" max="3336" width="10.44140625" customWidth="1"/>
    <col min="3337" max="3337" width="8.33203125" customWidth="1"/>
    <col min="3338" max="3338" width="8.6640625" customWidth="1"/>
    <col min="3339" max="3340" width="12.44140625" customWidth="1"/>
    <col min="3341" max="3341" width="18.44140625" customWidth="1"/>
    <col min="3587" max="3587" width="12.33203125" customWidth="1"/>
    <col min="3588" max="3588" width="12.109375" customWidth="1"/>
    <col min="3589" max="3589" width="11.6640625" bestFit="1" customWidth="1"/>
    <col min="3590" max="3590" width="11.44140625" bestFit="1" customWidth="1"/>
    <col min="3591" max="3591" width="23.109375" bestFit="1" customWidth="1"/>
    <col min="3592" max="3592" width="10.44140625" customWidth="1"/>
    <col min="3593" max="3593" width="8.33203125" customWidth="1"/>
    <col min="3594" max="3594" width="8.6640625" customWidth="1"/>
    <col min="3595" max="3596" width="12.44140625" customWidth="1"/>
    <col min="3597" max="3597" width="18.44140625" customWidth="1"/>
    <col min="3843" max="3843" width="12.33203125" customWidth="1"/>
    <col min="3844" max="3844" width="12.109375" customWidth="1"/>
    <col min="3845" max="3845" width="11.6640625" bestFit="1" customWidth="1"/>
    <col min="3846" max="3846" width="11.44140625" bestFit="1" customWidth="1"/>
    <col min="3847" max="3847" width="23.109375" bestFit="1" customWidth="1"/>
    <col min="3848" max="3848" width="10.44140625" customWidth="1"/>
    <col min="3849" max="3849" width="8.33203125" customWidth="1"/>
    <col min="3850" max="3850" width="8.6640625" customWidth="1"/>
    <col min="3851" max="3852" width="12.44140625" customWidth="1"/>
    <col min="3853" max="3853" width="18.44140625" customWidth="1"/>
    <col min="4099" max="4099" width="12.33203125" customWidth="1"/>
    <col min="4100" max="4100" width="12.109375" customWidth="1"/>
    <col min="4101" max="4101" width="11.6640625" bestFit="1" customWidth="1"/>
    <col min="4102" max="4102" width="11.44140625" bestFit="1" customWidth="1"/>
    <col min="4103" max="4103" width="23.109375" bestFit="1" customWidth="1"/>
    <col min="4104" max="4104" width="10.44140625" customWidth="1"/>
    <col min="4105" max="4105" width="8.33203125" customWidth="1"/>
    <col min="4106" max="4106" width="8.6640625" customWidth="1"/>
    <col min="4107" max="4108" width="12.44140625" customWidth="1"/>
    <col min="4109" max="4109" width="18.44140625" customWidth="1"/>
    <col min="4355" max="4355" width="12.33203125" customWidth="1"/>
    <col min="4356" max="4356" width="12.109375" customWidth="1"/>
    <col min="4357" max="4357" width="11.6640625" bestFit="1" customWidth="1"/>
    <col min="4358" max="4358" width="11.44140625" bestFit="1" customWidth="1"/>
    <col min="4359" max="4359" width="23.109375" bestFit="1" customWidth="1"/>
    <col min="4360" max="4360" width="10.44140625" customWidth="1"/>
    <col min="4361" max="4361" width="8.33203125" customWidth="1"/>
    <col min="4362" max="4362" width="8.6640625" customWidth="1"/>
    <col min="4363" max="4364" width="12.44140625" customWidth="1"/>
    <col min="4365" max="4365" width="18.44140625" customWidth="1"/>
    <col min="4611" max="4611" width="12.33203125" customWidth="1"/>
    <col min="4612" max="4612" width="12.109375" customWidth="1"/>
    <col min="4613" max="4613" width="11.6640625" bestFit="1" customWidth="1"/>
    <col min="4614" max="4614" width="11.44140625" bestFit="1" customWidth="1"/>
    <col min="4615" max="4615" width="23.109375" bestFit="1" customWidth="1"/>
    <col min="4616" max="4616" width="10.44140625" customWidth="1"/>
    <col min="4617" max="4617" width="8.33203125" customWidth="1"/>
    <col min="4618" max="4618" width="8.6640625" customWidth="1"/>
    <col min="4619" max="4620" width="12.44140625" customWidth="1"/>
    <col min="4621" max="4621" width="18.44140625" customWidth="1"/>
    <col min="4867" max="4867" width="12.33203125" customWidth="1"/>
    <col min="4868" max="4868" width="12.109375" customWidth="1"/>
    <col min="4869" max="4869" width="11.6640625" bestFit="1" customWidth="1"/>
    <col min="4870" max="4870" width="11.44140625" bestFit="1" customWidth="1"/>
    <col min="4871" max="4871" width="23.109375" bestFit="1" customWidth="1"/>
    <col min="4872" max="4872" width="10.44140625" customWidth="1"/>
    <col min="4873" max="4873" width="8.33203125" customWidth="1"/>
    <col min="4874" max="4874" width="8.6640625" customWidth="1"/>
    <col min="4875" max="4876" width="12.44140625" customWidth="1"/>
    <col min="4877" max="4877" width="18.44140625" customWidth="1"/>
    <col min="5123" max="5123" width="12.33203125" customWidth="1"/>
    <col min="5124" max="5124" width="12.109375" customWidth="1"/>
    <col min="5125" max="5125" width="11.6640625" bestFit="1" customWidth="1"/>
    <col min="5126" max="5126" width="11.44140625" bestFit="1" customWidth="1"/>
    <col min="5127" max="5127" width="23.109375" bestFit="1" customWidth="1"/>
    <col min="5128" max="5128" width="10.44140625" customWidth="1"/>
    <col min="5129" max="5129" width="8.33203125" customWidth="1"/>
    <col min="5130" max="5130" width="8.6640625" customWidth="1"/>
    <col min="5131" max="5132" width="12.44140625" customWidth="1"/>
    <col min="5133" max="5133" width="18.44140625" customWidth="1"/>
    <col min="5379" max="5379" width="12.33203125" customWidth="1"/>
    <col min="5380" max="5380" width="12.109375" customWidth="1"/>
    <col min="5381" max="5381" width="11.6640625" bestFit="1" customWidth="1"/>
    <col min="5382" max="5382" width="11.44140625" bestFit="1" customWidth="1"/>
    <col min="5383" max="5383" width="23.109375" bestFit="1" customWidth="1"/>
    <col min="5384" max="5384" width="10.44140625" customWidth="1"/>
    <col min="5385" max="5385" width="8.33203125" customWidth="1"/>
    <col min="5386" max="5386" width="8.6640625" customWidth="1"/>
    <col min="5387" max="5388" width="12.44140625" customWidth="1"/>
    <col min="5389" max="5389" width="18.44140625" customWidth="1"/>
    <col min="5635" max="5635" width="12.33203125" customWidth="1"/>
    <col min="5636" max="5636" width="12.109375" customWidth="1"/>
    <col min="5637" max="5637" width="11.6640625" bestFit="1" customWidth="1"/>
    <col min="5638" max="5638" width="11.44140625" bestFit="1" customWidth="1"/>
    <col min="5639" max="5639" width="23.109375" bestFit="1" customWidth="1"/>
    <col min="5640" max="5640" width="10.44140625" customWidth="1"/>
    <col min="5641" max="5641" width="8.33203125" customWidth="1"/>
    <col min="5642" max="5642" width="8.6640625" customWidth="1"/>
    <col min="5643" max="5644" width="12.44140625" customWidth="1"/>
    <col min="5645" max="5645" width="18.44140625" customWidth="1"/>
    <col min="5891" max="5891" width="12.33203125" customWidth="1"/>
    <col min="5892" max="5892" width="12.109375" customWidth="1"/>
    <col min="5893" max="5893" width="11.6640625" bestFit="1" customWidth="1"/>
    <col min="5894" max="5894" width="11.44140625" bestFit="1" customWidth="1"/>
    <col min="5895" max="5895" width="23.109375" bestFit="1" customWidth="1"/>
    <col min="5896" max="5896" width="10.44140625" customWidth="1"/>
    <col min="5897" max="5897" width="8.33203125" customWidth="1"/>
    <col min="5898" max="5898" width="8.6640625" customWidth="1"/>
    <col min="5899" max="5900" width="12.44140625" customWidth="1"/>
    <col min="5901" max="5901" width="18.44140625" customWidth="1"/>
    <col min="6147" max="6147" width="12.33203125" customWidth="1"/>
    <col min="6148" max="6148" width="12.109375" customWidth="1"/>
    <col min="6149" max="6149" width="11.6640625" bestFit="1" customWidth="1"/>
    <col min="6150" max="6150" width="11.44140625" bestFit="1" customWidth="1"/>
    <col min="6151" max="6151" width="23.109375" bestFit="1" customWidth="1"/>
    <col min="6152" max="6152" width="10.44140625" customWidth="1"/>
    <col min="6153" max="6153" width="8.33203125" customWidth="1"/>
    <col min="6154" max="6154" width="8.6640625" customWidth="1"/>
    <col min="6155" max="6156" width="12.44140625" customWidth="1"/>
    <col min="6157" max="6157" width="18.44140625" customWidth="1"/>
    <col min="6403" max="6403" width="12.33203125" customWidth="1"/>
    <col min="6404" max="6404" width="12.109375" customWidth="1"/>
    <col min="6405" max="6405" width="11.6640625" bestFit="1" customWidth="1"/>
    <col min="6406" max="6406" width="11.44140625" bestFit="1" customWidth="1"/>
    <col min="6407" max="6407" width="23.109375" bestFit="1" customWidth="1"/>
    <col min="6408" max="6408" width="10.44140625" customWidth="1"/>
    <col min="6409" max="6409" width="8.33203125" customWidth="1"/>
    <col min="6410" max="6410" width="8.6640625" customWidth="1"/>
    <col min="6411" max="6412" width="12.44140625" customWidth="1"/>
    <col min="6413" max="6413" width="18.44140625" customWidth="1"/>
    <col min="6659" max="6659" width="12.33203125" customWidth="1"/>
    <col min="6660" max="6660" width="12.109375" customWidth="1"/>
    <col min="6661" max="6661" width="11.6640625" bestFit="1" customWidth="1"/>
    <col min="6662" max="6662" width="11.44140625" bestFit="1" customWidth="1"/>
    <col min="6663" max="6663" width="23.109375" bestFit="1" customWidth="1"/>
    <col min="6664" max="6664" width="10.44140625" customWidth="1"/>
    <col min="6665" max="6665" width="8.33203125" customWidth="1"/>
    <col min="6666" max="6666" width="8.6640625" customWidth="1"/>
    <col min="6667" max="6668" width="12.44140625" customWidth="1"/>
    <col min="6669" max="6669" width="18.44140625" customWidth="1"/>
    <col min="6915" max="6915" width="12.33203125" customWidth="1"/>
    <col min="6916" max="6916" width="12.109375" customWidth="1"/>
    <col min="6917" max="6917" width="11.6640625" bestFit="1" customWidth="1"/>
    <col min="6918" max="6918" width="11.44140625" bestFit="1" customWidth="1"/>
    <col min="6919" max="6919" width="23.109375" bestFit="1" customWidth="1"/>
    <col min="6920" max="6920" width="10.44140625" customWidth="1"/>
    <col min="6921" max="6921" width="8.33203125" customWidth="1"/>
    <col min="6922" max="6922" width="8.6640625" customWidth="1"/>
    <col min="6923" max="6924" width="12.44140625" customWidth="1"/>
    <col min="6925" max="6925" width="18.44140625" customWidth="1"/>
    <col min="7171" max="7171" width="12.33203125" customWidth="1"/>
    <col min="7172" max="7172" width="12.109375" customWidth="1"/>
    <col min="7173" max="7173" width="11.6640625" bestFit="1" customWidth="1"/>
    <col min="7174" max="7174" width="11.44140625" bestFit="1" customWidth="1"/>
    <col min="7175" max="7175" width="23.109375" bestFit="1" customWidth="1"/>
    <col min="7176" max="7176" width="10.44140625" customWidth="1"/>
    <col min="7177" max="7177" width="8.33203125" customWidth="1"/>
    <col min="7178" max="7178" width="8.6640625" customWidth="1"/>
    <col min="7179" max="7180" width="12.44140625" customWidth="1"/>
    <col min="7181" max="7181" width="18.44140625" customWidth="1"/>
    <col min="7427" max="7427" width="12.33203125" customWidth="1"/>
    <col min="7428" max="7428" width="12.109375" customWidth="1"/>
    <col min="7429" max="7429" width="11.6640625" bestFit="1" customWidth="1"/>
    <col min="7430" max="7430" width="11.44140625" bestFit="1" customWidth="1"/>
    <col min="7431" max="7431" width="23.109375" bestFit="1" customWidth="1"/>
    <col min="7432" max="7432" width="10.44140625" customWidth="1"/>
    <col min="7433" max="7433" width="8.33203125" customWidth="1"/>
    <col min="7434" max="7434" width="8.6640625" customWidth="1"/>
    <col min="7435" max="7436" width="12.44140625" customWidth="1"/>
    <col min="7437" max="7437" width="18.44140625" customWidth="1"/>
    <col min="7683" max="7683" width="12.33203125" customWidth="1"/>
    <col min="7684" max="7684" width="12.109375" customWidth="1"/>
    <col min="7685" max="7685" width="11.6640625" bestFit="1" customWidth="1"/>
    <col min="7686" max="7686" width="11.44140625" bestFit="1" customWidth="1"/>
    <col min="7687" max="7687" width="23.109375" bestFit="1" customWidth="1"/>
    <col min="7688" max="7688" width="10.44140625" customWidth="1"/>
    <col min="7689" max="7689" width="8.33203125" customWidth="1"/>
    <col min="7690" max="7690" width="8.6640625" customWidth="1"/>
    <col min="7691" max="7692" width="12.44140625" customWidth="1"/>
    <col min="7693" max="7693" width="18.44140625" customWidth="1"/>
    <col min="7939" max="7939" width="12.33203125" customWidth="1"/>
    <col min="7940" max="7940" width="12.109375" customWidth="1"/>
    <col min="7941" max="7941" width="11.6640625" bestFit="1" customWidth="1"/>
    <col min="7942" max="7942" width="11.44140625" bestFit="1" customWidth="1"/>
    <col min="7943" max="7943" width="23.109375" bestFit="1" customWidth="1"/>
    <col min="7944" max="7944" width="10.44140625" customWidth="1"/>
    <col min="7945" max="7945" width="8.33203125" customWidth="1"/>
    <col min="7946" max="7946" width="8.6640625" customWidth="1"/>
    <col min="7947" max="7948" width="12.44140625" customWidth="1"/>
    <col min="7949" max="7949" width="18.44140625" customWidth="1"/>
    <col min="8195" max="8195" width="12.33203125" customWidth="1"/>
    <col min="8196" max="8196" width="12.109375" customWidth="1"/>
    <col min="8197" max="8197" width="11.6640625" bestFit="1" customWidth="1"/>
    <col min="8198" max="8198" width="11.44140625" bestFit="1" customWidth="1"/>
    <col min="8199" max="8199" width="23.109375" bestFit="1" customWidth="1"/>
    <col min="8200" max="8200" width="10.44140625" customWidth="1"/>
    <col min="8201" max="8201" width="8.33203125" customWidth="1"/>
    <col min="8202" max="8202" width="8.6640625" customWidth="1"/>
    <col min="8203" max="8204" width="12.44140625" customWidth="1"/>
    <col min="8205" max="8205" width="18.44140625" customWidth="1"/>
    <col min="8451" max="8451" width="12.33203125" customWidth="1"/>
    <col min="8452" max="8452" width="12.109375" customWidth="1"/>
    <col min="8453" max="8453" width="11.6640625" bestFit="1" customWidth="1"/>
    <col min="8454" max="8454" width="11.44140625" bestFit="1" customWidth="1"/>
    <col min="8455" max="8455" width="23.109375" bestFit="1" customWidth="1"/>
    <col min="8456" max="8456" width="10.44140625" customWidth="1"/>
    <col min="8457" max="8457" width="8.33203125" customWidth="1"/>
    <col min="8458" max="8458" width="8.6640625" customWidth="1"/>
    <col min="8459" max="8460" width="12.44140625" customWidth="1"/>
    <col min="8461" max="8461" width="18.44140625" customWidth="1"/>
    <col min="8707" max="8707" width="12.33203125" customWidth="1"/>
    <col min="8708" max="8708" width="12.109375" customWidth="1"/>
    <col min="8709" max="8709" width="11.6640625" bestFit="1" customWidth="1"/>
    <col min="8710" max="8710" width="11.44140625" bestFit="1" customWidth="1"/>
    <col min="8711" max="8711" width="23.109375" bestFit="1" customWidth="1"/>
    <col min="8712" max="8712" width="10.44140625" customWidth="1"/>
    <col min="8713" max="8713" width="8.33203125" customWidth="1"/>
    <col min="8714" max="8714" width="8.6640625" customWidth="1"/>
    <col min="8715" max="8716" width="12.44140625" customWidth="1"/>
    <col min="8717" max="8717" width="18.44140625" customWidth="1"/>
    <col min="8963" max="8963" width="12.33203125" customWidth="1"/>
    <col min="8964" max="8964" width="12.109375" customWidth="1"/>
    <col min="8965" max="8965" width="11.6640625" bestFit="1" customWidth="1"/>
    <col min="8966" max="8966" width="11.44140625" bestFit="1" customWidth="1"/>
    <col min="8967" max="8967" width="23.109375" bestFit="1" customWidth="1"/>
    <col min="8968" max="8968" width="10.44140625" customWidth="1"/>
    <col min="8969" max="8969" width="8.33203125" customWidth="1"/>
    <col min="8970" max="8970" width="8.6640625" customWidth="1"/>
    <col min="8971" max="8972" width="12.44140625" customWidth="1"/>
    <col min="8973" max="8973" width="18.44140625" customWidth="1"/>
    <col min="9219" max="9219" width="12.33203125" customWidth="1"/>
    <col min="9220" max="9220" width="12.109375" customWidth="1"/>
    <col min="9221" max="9221" width="11.6640625" bestFit="1" customWidth="1"/>
    <col min="9222" max="9222" width="11.44140625" bestFit="1" customWidth="1"/>
    <col min="9223" max="9223" width="23.109375" bestFit="1" customWidth="1"/>
    <col min="9224" max="9224" width="10.44140625" customWidth="1"/>
    <col min="9225" max="9225" width="8.33203125" customWidth="1"/>
    <col min="9226" max="9226" width="8.6640625" customWidth="1"/>
    <col min="9227" max="9228" width="12.44140625" customWidth="1"/>
    <col min="9229" max="9229" width="18.44140625" customWidth="1"/>
    <col min="9475" max="9475" width="12.33203125" customWidth="1"/>
    <col min="9476" max="9476" width="12.109375" customWidth="1"/>
    <col min="9477" max="9477" width="11.6640625" bestFit="1" customWidth="1"/>
    <col min="9478" max="9478" width="11.44140625" bestFit="1" customWidth="1"/>
    <col min="9479" max="9479" width="23.109375" bestFit="1" customWidth="1"/>
    <col min="9480" max="9480" width="10.44140625" customWidth="1"/>
    <col min="9481" max="9481" width="8.33203125" customWidth="1"/>
    <col min="9482" max="9482" width="8.6640625" customWidth="1"/>
    <col min="9483" max="9484" width="12.44140625" customWidth="1"/>
    <col min="9485" max="9485" width="18.44140625" customWidth="1"/>
    <col min="9731" max="9731" width="12.33203125" customWidth="1"/>
    <col min="9732" max="9732" width="12.109375" customWidth="1"/>
    <col min="9733" max="9733" width="11.6640625" bestFit="1" customWidth="1"/>
    <col min="9734" max="9734" width="11.44140625" bestFit="1" customWidth="1"/>
    <col min="9735" max="9735" width="23.109375" bestFit="1" customWidth="1"/>
    <col min="9736" max="9736" width="10.44140625" customWidth="1"/>
    <col min="9737" max="9737" width="8.33203125" customWidth="1"/>
    <col min="9738" max="9738" width="8.6640625" customWidth="1"/>
    <col min="9739" max="9740" width="12.44140625" customWidth="1"/>
    <col min="9741" max="9741" width="18.44140625" customWidth="1"/>
    <col min="9987" max="9987" width="12.33203125" customWidth="1"/>
    <col min="9988" max="9988" width="12.109375" customWidth="1"/>
    <col min="9989" max="9989" width="11.6640625" bestFit="1" customWidth="1"/>
    <col min="9990" max="9990" width="11.44140625" bestFit="1" customWidth="1"/>
    <col min="9991" max="9991" width="23.109375" bestFit="1" customWidth="1"/>
    <col min="9992" max="9992" width="10.44140625" customWidth="1"/>
    <col min="9993" max="9993" width="8.33203125" customWidth="1"/>
    <col min="9994" max="9994" width="8.6640625" customWidth="1"/>
    <col min="9995" max="9996" width="12.44140625" customWidth="1"/>
    <col min="9997" max="9997" width="18.44140625" customWidth="1"/>
    <col min="10243" max="10243" width="12.33203125" customWidth="1"/>
    <col min="10244" max="10244" width="12.109375" customWidth="1"/>
    <col min="10245" max="10245" width="11.6640625" bestFit="1" customWidth="1"/>
    <col min="10246" max="10246" width="11.44140625" bestFit="1" customWidth="1"/>
    <col min="10247" max="10247" width="23.109375" bestFit="1" customWidth="1"/>
    <col min="10248" max="10248" width="10.44140625" customWidth="1"/>
    <col min="10249" max="10249" width="8.33203125" customWidth="1"/>
    <col min="10250" max="10250" width="8.6640625" customWidth="1"/>
    <col min="10251" max="10252" width="12.44140625" customWidth="1"/>
    <col min="10253" max="10253" width="18.44140625" customWidth="1"/>
    <col min="10499" max="10499" width="12.33203125" customWidth="1"/>
    <col min="10500" max="10500" width="12.109375" customWidth="1"/>
    <col min="10501" max="10501" width="11.6640625" bestFit="1" customWidth="1"/>
    <col min="10502" max="10502" width="11.44140625" bestFit="1" customWidth="1"/>
    <col min="10503" max="10503" width="23.109375" bestFit="1" customWidth="1"/>
    <col min="10504" max="10504" width="10.44140625" customWidth="1"/>
    <col min="10505" max="10505" width="8.33203125" customWidth="1"/>
    <col min="10506" max="10506" width="8.6640625" customWidth="1"/>
    <col min="10507" max="10508" width="12.44140625" customWidth="1"/>
    <col min="10509" max="10509" width="18.44140625" customWidth="1"/>
    <col min="10755" max="10755" width="12.33203125" customWidth="1"/>
    <col min="10756" max="10756" width="12.109375" customWidth="1"/>
    <col min="10757" max="10757" width="11.6640625" bestFit="1" customWidth="1"/>
    <col min="10758" max="10758" width="11.44140625" bestFit="1" customWidth="1"/>
    <col min="10759" max="10759" width="23.109375" bestFit="1" customWidth="1"/>
    <col min="10760" max="10760" width="10.44140625" customWidth="1"/>
    <col min="10761" max="10761" width="8.33203125" customWidth="1"/>
    <col min="10762" max="10762" width="8.6640625" customWidth="1"/>
    <col min="10763" max="10764" width="12.44140625" customWidth="1"/>
    <col min="10765" max="10765" width="18.44140625" customWidth="1"/>
    <col min="11011" max="11011" width="12.33203125" customWidth="1"/>
    <col min="11012" max="11012" width="12.109375" customWidth="1"/>
    <col min="11013" max="11013" width="11.6640625" bestFit="1" customWidth="1"/>
    <col min="11014" max="11014" width="11.44140625" bestFit="1" customWidth="1"/>
    <col min="11015" max="11015" width="23.109375" bestFit="1" customWidth="1"/>
    <col min="11016" max="11016" width="10.44140625" customWidth="1"/>
    <col min="11017" max="11017" width="8.33203125" customWidth="1"/>
    <col min="11018" max="11018" width="8.6640625" customWidth="1"/>
    <col min="11019" max="11020" width="12.44140625" customWidth="1"/>
    <col min="11021" max="11021" width="18.44140625" customWidth="1"/>
    <col min="11267" max="11267" width="12.33203125" customWidth="1"/>
    <col min="11268" max="11268" width="12.109375" customWidth="1"/>
    <col min="11269" max="11269" width="11.6640625" bestFit="1" customWidth="1"/>
    <col min="11270" max="11270" width="11.44140625" bestFit="1" customWidth="1"/>
    <col min="11271" max="11271" width="23.109375" bestFit="1" customWidth="1"/>
    <col min="11272" max="11272" width="10.44140625" customWidth="1"/>
    <col min="11273" max="11273" width="8.33203125" customWidth="1"/>
    <col min="11274" max="11274" width="8.6640625" customWidth="1"/>
    <col min="11275" max="11276" width="12.44140625" customWidth="1"/>
    <col min="11277" max="11277" width="18.44140625" customWidth="1"/>
    <col min="11523" max="11523" width="12.33203125" customWidth="1"/>
    <col min="11524" max="11524" width="12.109375" customWidth="1"/>
    <col min="11525" max="11525" width="11.6640625" bestFit="1" customWidth="1"/>
    <col min="11526" max="11526" width="11.44140625" bestFit="1" customWidth="1"/>
    <col min="11527" max="11527" width="23.109375" bestFit="1" customWidth="1"/>
    <col min="11528" max="11528" width="10.44140625" customWidth="1"/>
    <col min="11529" max="11529" width="8.33203125" customWidth="1"/>
    <col min="11530" max="11530" width="8.6640625" customWidth="1"/>
    <col min="11531" max="11532" width="12.44140625" customWidth="1"/>
    <col min="11533" max="11533" width="18.44140625" customWidth="1"/>
    <col min="11779" max="11779" width="12.33203125" customWidth="1"/>
    <col min="11780" max="11780" width="12.109375" customWidth="1"/>
    <col min="11781" max="11781" width="11.6640625" bestFit="1" customWidth="1"/>
    <col min="11782" max="11782" width="11.44140625" bestFit="1" customWidth="1"/>
    <col min="11783" max="11783" width="23.109375" bestFit="1" customWidth="1"/>
    <col min="11784" max="11784" width="10.44140625" customWidth="1"/>
    <col min="11785" max="11785" width="8.33203125" customWidth="1"/>
    <col min="11786" max="11786" width="8.6640625" customWidth="1"/>
    <col min="11787" max="11788" width="12.44140625" customWidth="1"/>
    <col min="11789" max="11789" width="18.44140625" customWidth="1"/>
    <col min="12035" max="12035" width="12.33203125" customWidth="1"/>
    <col min="12036" max="12036" width="12.109375" customWidth="1"/>
    <col min="12037" max="12037" width="11.6640625" bestFit="1" customWidth="1"/>
    <col min="12038" max="12038" width="11.44140625" bestFit="1" customWidth="1"/>
    <col min="12039" max="12039" width="23.109375" bestFit="1" customWidth="1"/>
    <col min="12040" max="12040" width="10.44140625" customWidth="1"/>
    <col min="12041" max="12041" width="8.33203125" customWidth="1"/>
    <col min="12042" max="12042" width="8.6640625" customWidth="1"/>
    <col min="12043" max="12044" width="12.44140625" customWidth="1"/>
    <col min="12045" max="12045" width="18.44140625" customWidth="1"/>
    <col min="12291" max="12291" width="12.33203125" customWidth="1"/>
    <col min="12292" max="12292" width="12.109375" customWidth="1"/>
    <col min="12293" max="12293" width="11.6640625" bestFit="1" customWidth="1"/>
    <col min="12294" max="12294" width="11.44140625" bestFit="1" customWidth="1"/>
    <col min="12295" max="12295" width="23.109375" bestFit="1" customWidth="1"/>
    <col min="12296" max="12296" width="10.44140625" customWidth="1"/>
    <col min="12297" max="12297" width="8.33203125" customWidth="1"/>
    <col min="12298" max="12298" width="8.6640625" customWidth="1"/>
    <col min="12299" max="12300" width="12.44140625" customWidth="1"/>
    <col min="12301" max="12301" width="18.44140625" customWidth="1"/>
    <col min="12547" max="12547" width="12.33203125" customWidth="1"/>
    <col min="12548" max="12548" width="12.109375" customWidth="1"/>
    <col min="12549" max="12549" width="11.6640625" bestFit="1" customWidth="1"/>
    <col min="12550" max="12550" width="11.44140625" bestFit="1" customWidth="1"/>
    <col min="12551" max="12551" width="23.109375" bestFit="1" customWidth="1"/>
    <col min="12552" max="12552" width="10.44140625" customWidth="1"/>
    <col min="12553" max="12553" width="8.33203125" customWidth="1"/>
    <col min="12554" max="12554" width="8.6640625" customWidth="1"/>
    <col min="12555" max="12556" width="12.44140625" customWidth="1"/>
    <col min="12557" max="12557" width="18.44140625" customWidth="1"/>
    <col min="12803" max="12803" width="12.33203125" customWidth="1"/>
    <col min="12804" max="12804" width="12.109375" customWidth="1"/>
    <col min="12805" max="12805" width="11.6640625" bestFit="1" customWidth="1"/>
    <col min="12806" max="12806" width="11.44140625" bestFit="1" customWidth="1"/>
    <col min="12807" max="12807" width="23.109375" bestFit="1" customWidth="1"/>
    <col min="12808" max="12808" width="10.44140625" customWidth="1"/>
    <col min="12809" max="12809" width="8.33203125" customWidth="1"/>
    <col min="12810" max="12810" width="8.6640625" customWidth="1"/>
    <col min="12811" max="12812" width="12.44140625" customWidth="1"/>
    <col min="12813" max="12813" width="18.44140625" customWidth="1"/>
    <col min="13059" max="13059" width="12.33203125" customWidth="1"/>
    <col min="13060" max="13060" width="12.109375" customWidth="1"/>
    <col min="13061" max="13061" width="11.6640625" bestFit="1" customWidth="1"/>
    <col min="13062" max="13062" width="11.44140625" bestFit="1" customWidth="1"/>
    <col min="13063" max="13063" width="23.109375" bestFit="1" customWidth="1"/>
    <col min="13064" max="13064" width="10.44140625" customWidth="1"/>
    <col min="13065" max="13065" width="8.33203125" customWidth="1"/>
    <col min="13066" max="13066" width="8.6640625" customWidth="1"/>
    <col min="13067" max="13068" width="12.44140625" customWidth="1"/>
    <col min="13069" max="13069" width="18.44140625" customWidth="1"/>
    <col min="13315" max="13315" width="12.33203125" customWidth="1"/>
    <col min="13316" max="13316" width="12.109375" customWidth="1"/>
    <col min="13317" max="13317" width="11.6640625" bestFit="1" customWidth="1"/>
    <col min="13318" max="13318" width="11.44140625" bestFit="1" customWidth="1"/>
    <col min="13319" max="13319" width="23.109375" bestFit="1" customWidth="1"/>
    <col min="13320" max="13320" width="10.44140625" customWidth="1"/>
    <col min="13321" max="13321" width="8.33203125" customWidth="1"/>
    <col min="13322" max="13322" width="8.6640625" customWidth="1"/>
    <col min="13323" max="13324" width="12.44140625" customWidth="1"/>
    <col min="13325" max="13325" width="18.44140625" customWidth="1"/>
    <col min="13571" max="13571" width="12.33203125" customWidth="1"/>
    <col min="13572" max="13572" width="12.109375" customWidth="1"/>
    <col min="13573" max="13573" width="11.6640625" bestFit="1" customWidth="1"/>
    <col min="13574" max="13574" width="11.44140625" bestFit="1" customWidth="1"/>
    <col min="13575" max="13575" width="23.109375" bestFit="1" customWidth="1"/>
    <col min="13576" max="13576" width="10.44140625" customWidth="1"/>
    <col min="13577" max="13577" width="8.33203125" customWidth="1"/>
    <col min="13578" max="13578" width="8.6640625" customWidth="1"/>
    <col min="13579" max="13580" width="12.44140625" customWidth="1"/>
    <col min="13581" max="13581" width="18.44140625" customWidth="1"/>
    <col min="13827" max="13827" width="12.33203125" customWidth="1"/>
    <col min="13828" max="13828" width="12.109375" customWidth="1"/>
    <col min="13829" max="13829" width="11.6640625" bestFit="1" customWidth="1"/>
    <col min="13830" max="13830" width="11.44140625" bestFit="1" customWidth="1"/>
    <col min="13831" max="13831" width="23.109375" bestFit="1" customWidth="1"/>
    <col min="13832" max="13832" width="10.44140625" customWidth="1"/>
    <col min="13833" max="13833" width="8.33203125" customWidth="1"/>
    <col min="13834" max="13834" width="8.6640625" customWidth="1"/>
    <col min="13835" max="13836" width="12.44140625" customWidth="1"/>
    <col min="13837" max="13837" width="18.44140625" customWidth="1"/>
    <col min="14083" max="14083" width="12.33203125" customWidth="1"/>
    <col min="14084" max="14084" width="12.109375" customWidth="1"/>
    <col min="14085" max="14085" width="11.6640625" bestFit="1" customWidth="1"/>
    <col min="14086" max="14086" width="11.44140625" bestFit="1" customWidth="1"/>
    <col min="14087" max="14087" width="23.109375" bestFit="1" customWidth="1"/>
    <col min="14088" max="14088" width="10.44140625" customWidth="1"/>
    <col min="14089" max="14089" width="8.33203125" customWidth="1"/>
    <col min="14090" max="14090" width="8.6640625" customWidth="1"/>
    <col min="14091" max="14092" width="12.44140625" customWidth="1"/>
    <col min="14093" max="14093" width="18.44140625" customWidth="1"/>
    <col min="14339" max="14339" width="12.33203125" customWidth="1"/>
    <col min="14340" max="14340" width="12.109375" customWidth="1"/>
    <col min="14341" max="14341" width="11.6640625" bestFit="1" customWidth="1"/>
    <col min="14342" max="14342" width="11.44140625" bestFit="1" customWidth="1"/>
    <col min="14343" max="14343" width="23.109375" bestFit="1" customWidth="1"/>
    <col min="14344" max="14344" width="10.44140625" customWidth="1"/>
    <col min="14345" max="14345" width="8.33203125" customWidth="1"/>
    <col min="14346" max="14346" width="8.6640625" customWidth="1"/>
    <col min="14347" max="14348" width="12.44140625" customWidth="1"/>
    <col min="14349" max="14349" width="18.44140625" customWidth="1"/>
    <col min="14595" max="14595" width="12.33203125" customWidth="1"/>
    <col min="14596" max="14596" width="12.109375" customWidth="1"/>
    <col min="14597" max="14597" width="11.6640625" bestFit="1" customWidth="1"/>
    <col min="14598" max="14598" width="11.44140625" bestFit="1" customWidth="1"/>
    <col min="14599" max="14599" width="23.109375" bestFit="1" customWidth="1"/>
    <col min="14600" max="14600" width="10.44140625" customWidth="1"/>
    <col min="14601" max="14601" width="8.33203125" customWidth="1"/>
    <col min="14602" max="14602" width="8.6640625" customWidth="1"/>
    <col min="14603" max="14604" width="12.44140625" customWidth="1"/>
    <col min="14605" max="14605" width="18.44140625" customWidth="1"/>
    <col min="14851" max="14851" width="12.33203125" customWidth="1"/>
    <col min="14852" max="14852" width="12.109375" customWidth="1"/>
    <col min="14853" max="14853" width="11.6640625" bestFit="1" customWidth="1"/>
    <col min="14854" max="14854" width="11.44140625" bestFit="1" customWidth="1"/>
    <col min="14855" max="14855" width="23.109375" bestFit="1" customWidth="1"/>
    <col min="14856" max="14856" width="10.44140625" customWidth="1"/>
    <col min="14857" max="14857" width="8.33203125" customWidth="1"/>
    <col min="14858" max="14858" width="8.6640625" customWidth="1"/>
    <col min="14859" max="14860" width="12.44140625" customWidth="1"/>
    <col min="14861" max="14861" width="18.44140625" customWidth="1"/>
    <col min="15107" max="15107" width="12.33203125" customWidth="1"/>
    <col min="15108" max="15108" width="12.109375" customWidth="1"/>
    <col min="15109" max="15109" width="11.6640625" bestFit="1" customWidth="1"/>
    <col min="15110" max="15110" width="11.44140625" bestFit="1" customWidth="1"/>
    <col min="15111" max="15111" width="23.109375" bestFit="1" customWidth="1"/>
    <col min="15112" max="15112" width="10.44140625" customWidth="1"/>
    <col min="15113" max="15113" width="8.33203125" customWidth="1"/>
    <col min="15114" max="15114" width="8.6640625" customWidth="1"/>
    <col min="15115" max="15116" width="12.44140625" customWidth="1"/>
    <col min="15117" max="15117" width="18.44140625" customWidth="1"/>
    <col min="15363" max="15363" width="12.33203125" customWidth="1"/>
    <col min="15364" max="15364" width="12.109375" customWidth="1"/>
    <col min="15365" max="15365" width="11.6640625" bestFit="1" customWidth="1"/>
    <col min="15366" max="15366" width="11.44140625" bestFit="1" customWidth="1"/>
    <col min="15367" max="15367" width="23.109375" bestFit="1" customWidth="1"/>
    <col min="15368" max="15368" width="10.44140625" customWidth="1"/>
    <col min="15369" max="15369" width="8.33203125" customWidth="1"/>
    <col min="15370" max="15370" width="8.6640625" customWidth="1"/>
    <col min="15371" max="15372" width="12.44140625" customWidth="1"/>
    <col min="15373" max="15373" width="18.44140625" customWidth="1"/>
    <col min="15619" max="15619" width="12.33203125" customWidth="1"/>
    <col min="15620" max="15620" width="12.109375" customWidth="1"/>
    <col min="15621" max="15621" width="11.6640625" bestFit="1" customWidth="1"/>
    <col min="15622" max="15622" width="11.44140625" bestFit="1" customWidth="1"/>
    <col min="15623" max="15623" width="23.109375" bestFit="1" customWidth="1"/>
    <col min="15624" max="15624" width="10.44140625" customWidth="1"/>
    <col min="15625" max="15625" width="8.33203125" customWidth="1"/>
    <col min="15626" max="15626" width="8.6640625" customWidth="1"/>
    <col min="15627" max="15628" width="12.44140625" customWidth="1"/>
    <col min="15629" max="15629" width="18.44140625" customWidth="1"/>
    <col min="15875" max="15875" width="12.33203125" customWidth="1"/>
    <col min="15876" max="15876" width="12.109375" customWidth="1"/>
    <col min="15877" max="15877" width="11.6640625" bestFit="1" customWidth="1"/>
    <col min="15878" max="15878" width="11.44140625" bestFit="1" customWidth="1"/>
    <col min="15879" max="15879" width="23.109375" bestFit="1" customWidth="1"/>
    <col min="15880" max="15880" width="10.44140625" customWidth="1"/>
    <col min="15881" max="15881" width="8.33203125" customWidth="1"/>
    <col min="15882" max="15882" width="8.6640625" customWidth="1"/>
    <col min="15883" max="15884" width="12.44140625" customWidth="1"/>
    <col min="15885" max="15885" width="18.44140625" customWidth="1"/>
    <col min="16131" max="16131" width="12.33203125" customWidth="1"/>
    <col min="16132" max="16132" width="12.109375" customWidth="1"/>
    <col min="16133" max="16133" width="11.6640625" bestFit="1" customWidth="1"/>
    <col min="16134" max="16134" width="11.44140625" bestFit="1" customWidth="1"/>
    <col min="16135" max="16135" width="23.109375" bestFit="1" customWidth="1"/>
    <col min="16136" max="16136" width="10.44140625" customWidth="1"/>
    <col min="16137" max="16137" width="8.33203125" customWidth="1"/>
    <col min="16138" max="16138" width="8.6640625" customWidth="1"/>
    <col min="16139" max="16140" width="12.44140625" customWidth="1"/>
    <col min="16141" max="16141" width="18.44140625" customWidth="1"/>
  </cols>
  <sheetData>
    <row r="1" spans="1:13" ht="21" x14ac:dyDescent="0.4">
      <c r="A1" s="65" t="s">
        <v>132</v>
      </c>
    </row>
    <row r="2" spans="1:13" x14ac:dyDescent="0.3">
      <c r="A2" s="2" t="s">
        <v>0</v>
      </c>
      <c r="B2" s="3" t="s">
        <v>116</v>
      </c>
      <c r="C2" s="4"/>
      <c r="D2" s="4"/>
      <c r="E2" s="5" t="s">
        <v>1</v>
      </c>
      <c r="F2" s="5" t="s">
        <v>116</v>
      </c>
      <c r="G2" s="41" t="s">
        <v>175</v>
      </c>
    </row>
    <row r="3" spans="1:13" x14ac:dyDescent="0.3">
      <c r="A3" s="2" t="s">
        <v>2</v>
      </c>
      <c r="B3" s="5">
        <v>34</v>
      </c>
      <c r="C3" s="6"/>
      <c r="D3" s="6"/>
    </row>
    <row r="4" spans="1:13" x14ac:dyDescent="0.3">
      <c r="A4" s="2" t="s">
        <v>3</v>
      </c>
      <c r="B4" s="5" t="s">
        <v>177</v>
      </c>
      <c r="C4" s="6"/>
      <c r="D4" s="6"/>
      <c r="E4" s="7" t="s">
        <v>4</v>
      </c>
      <c r="F4" s="8"/>
      <c r="G4" s="9">
        <f>24*(((E17+E18)/2)*(B18-B17)+((E18+E19)/2)*(B19-B18)+((E19+E20)/2)*(B20-B19)+((E20+E21)/2)*(B21-B20)+((E22+E21)/2)*(B22-B21)+((E23+E22)/2)*(B23-B22))</f>
        <v>248.02339275468893</v>
      </c>
      <c r="H4" s="6" t="s">
        <v>5</v>
      </c>
      <c r="L4" s="8"/>
    </row>
    <row r="5" spans="1:13" ht="16.2" x14ac:dyDescent="0.3">
      <c r="A5" s="2" t="s">
        <v>6</v>
      </c>
      <c r="B5" s="5" t="s">
        <v>178</v>
      </c>
      <c r="C5" s="6"/>
      <c r="D5" s="6"/>
      <c r="E5" s="7" t="s">
        <v>7</v>
      </c>
      <c r="F5" s="8"/>
      <c r="G5" s="9">
        <f>24*(((E24+E25)/2)*(B25-B24)+((E25+E26)/2)*(B26-B25)+((E26+E27)/2)*(B27-B26)+((E27+E28)/2)*(B28-B27)+((E28+E29)/2)*(B29-B28)+((E29+E30)/2)*(B30-B29))</f>
        <v>24.517595589637395</v>
      </c>
      <c r="H5" s="6" t="s">
        <v>8</v>
      </c>
      <c r="I5" s="66">
        <f>100*G5/G4</f>
        <v>9.885194826718168</v>
      </c>
      <c r="J5" s="59" t="s">
        <v>10</v>
      </c>
      <c r="L5" s="1"/>
    </row>
    <row r="6" spans="1:13" x14ac:dyDescent="0.3">
      <c r="A6" s="2" t="s">
        <v>9</v>
      </c>
      <c r="B6" s="10" t="s">
        <v>180</v>
      </c>
      <c r="C6" s="11"/>
      <c r="D6" s="11"/>
      <c r="E6" s="12"/>
      <c r="F6" s="8"/>
      <c r="K6" s="7"/>
      <c r="L6" s="1"/>
    </row>
    <row r="7" spans="1:13" x14ac:dyDescent="0.3">
      <c r="A7" s="2" t="s">
        <v>11</v>
      </c>
      <c r="B7" s="13">
        <v>43654</v>
      </c>
      <c r="C7" s="14"/>
      <c r="D7" s="14"/>
      <c r="E7" s="12" t="s">
        <v>45</v>
      </c>
      <c r="F7" s="8"/>
      <c r="G7" s="7"/>
      <c r="H7" s="8"/>
      <c r="J7" s="7"/>
      <c r="K7" s="7"/>
    </row>
    <row r="8" spans="1:13" x14ac:dyDescent="0.3">
      <c r="A8" s="2" t="s">
        <v>12</v>
      </c>
      <c r="B8" s="10" t="s">
        <v>179</v>
      </c>
      <c r="C8" s="11"/>
      <c r="D8" s="11"/>
      <c r="E8" s="12"/>
      <c r="F8" s="8"/>
      <c r="G8" s="7"/>
      <c r="H8" s="8"/>
      <c r="J8" s="7"/>
      <c r="K8" s="7"/>
    </row>
    <row r="9" spans="1:13" x14ac:dyDescent="0.3">
      <c r="A9" s="2" t="s">
        <v>13</v>
      </c>
      <c r="B9" s="13">
        <v>43654</v>
      </c>
      <c r="C9" s="14"/>
      <c r="D9" s="14"/>
      <c r="E9" s="12"/>
      <c r="F9" s="8"/>
      <c r="G9" s="7"/>
      <c r="H9" s="8"/>
      <c r="J9" s="7"/>
      <c r="K9" s="7"/>
    </row>
    <row r="10" spans="1:13" x14ac:dyDescent="0.3">
      <c r="A10" s="2" t="s">
        <v>14</v>
      </c>
      <c r="B10" s="5">
        <v>100</v>
      </c>
      <c r="C10" s="6"/>
      <c r="D10" s="6"/>
      <c r="F10" s="15"/>
      <c r="G10" s="7"/>
      <c r="H10" s="38"/>
      <c r="J10" s="7"/>
      <c r="K10" s="7"/>
      <c r="L10" s="7"/>
      <c r="M10" s="16"/>
    </row>
    <row r="11" spans="1:13" x14ac:dyDescent="0.3">
      <c r="A11" s="2" t="s">
        <v>15</v>
      </c>
      <c r="B11" s="5">
        <v>100</v>
      </c>
      <c r="C11" s="6"/>
      <c r="D11" s="6"/>
      <c r="E11" s="17" t="s">
        <v>16</v>
      </c>
      <c r="F11" s="18">
        <v>23.616669999999999</v>
      </c>
      <c r="G11" s="19"/>
      <c r="H11" s="19"/>
      <c r="I11" s="20"/>
      <c r="J11" s="19"/>
      <c r="K11" s="19"/>
    </row>
    <row r="12" spans="1:13" x14ac:dyDescent="0.3">
      <c r="A12" s="2" t="s">
        <v>17</v>
      </c>
      <c r="B12" s="10" t="s">
        <v>114</v>
      </c>
      <c r="C12" s="21"/>
      <c r="D12" s="21"/>
      <c r="E12" s="7" t="s">
        <v>18</v>
      </c>
      <c r="F12" s="16" t="s">
        <v>19</v>
      </c>
      <c r="G12" s="19"/>
      <c r="H12" s="19"/>
      <c r="I12" s="20"/>
      <c r="J12" s="22"/>
      <c r="K12" s="19"/>
    </row>
    <row r="13" spans="1:13" x14ac:dyDescent="0.3">
      <c r="A13" s="2" t="s">
        <v>20</v>
      </c>
      <c r="B13" s="10" t="s">
        <v>115</v>
      </c>
      <c r="C13" s="21"/>
      <c r="D13" s="21"/>
      <c r="E13" s="7" t="s">
        <v>21</v>
      </c>
      <c r="F13" s="16" t="s">
        <v>108</v>
      </c>
      <c r="G13" s="19"/>
      <c r="H13" s="19"/>
      <c r="I13" s="20"/>
      <c r="J13" s="19"/>
      <c r="K13" s="19"/>
    </row>
    <row r="14" spans="1:13" s="25" customFormat="1" x14ac:dyDescent="0.3">
      <c r="A14" s="23"/>
      <c r="B14" s="23"/>
      <c r="C14" s="23"/>
      <c r="D14" s="23"/>
      <c r="E14" s="23"/>
      <c r="F14" s="23"/>
      <c r="G14" s="23"/>
      <c r="H14" s="23"/>
      <c r="I14" s="24"/>
      <c r="J14" s="23"/>
      <c r="K14" s="23"/>
    </row>
    <row r="15" spans="1:13" x14ac:dyDescent="0.3">
      <c r="A15" s="5" t="s">
        <v>22</v>
      </c>
      <c r="B15" s="5" t="s">
        <v>23</v>
      </c>
      <c r="C15" s="5" t="s">
        <v>24</v>
      </c>
      <c r="D15" s="5" t="s">
        <v>25</v>
      </c>
      <c r="E15" s="5" t="s">
        <v>26</v>
      </c>
      <c r="F15" s="5" t="s">
        <v>27</v>
      </c>
      <c r="G15" s="26" t="s">
        <v>28</v>
      </c>
      <c r="I15"/>
    </row>
    <row r="16" spans="1:13" ht="16.2" x14ac:dyDescent="0.3">
      <c r="A16" s="5"/>
      <c r="B16" s="5" t="s">
        <v>29</v>
      </c>
      <c r="C16" s="5" t="s">
        <v>29</v>
      </c>
      <c r="D16" s="5"/>
      <c r="E16" s="5" t="s">
        <v>30</v>
      </c>
      <c r="F16" s="5" t="s">
        <v>31</v>
      </c>
      <c r="G16" s="5" t="s">
        <v>32</v>
      </c>
      <c r="I16"/>
    </row>
    <row r="17" spans="1:9" x14ac:dyDescent="0.3">
      <c r="A17" s="1">
        <v>100</v>
      </c>
      <c r="B17" s="39">
        <v>0</v>
      </c>
      <c r="C17" s="39">
        <v>0</v>
      </c>
      <c r="D17" s="1">
        <v>4879</v>
      </c>
      <c r="E17" s="27">
        <f>24000*1.05*(D17-$D$41)*(328/$F$12)/(10*328*$F$11*AVERAGE($D$38:$D$40))</f>
        <v>0.38716650138437608</v>
      </c>
      <c r="F17" s="28"/>
      <c r="G17" s="29"/>
      <c r="H17" s="30"/>
      <c r="I17"/>
    </row>
    <row r="18" spans="1:9" x14ac:dyDescent="0.3">
      <c r="A18" s="1">
        <v>50</v>
      </c>
      <c r="B18" s="40">
        <v>6</v>
      </c>
      <c r="C18" s="40">
        <v>6</v>
      </c>
      <c r="D18" s="1">
        <v>4768</v>
      </c>
      <c r="E18" s="27">
        <f t="shared" ref="E18:E23" si="0">24000*1.05*(D18-$D$41)*(328/$F$12)/(10*328*$F$11*AVERAGE($D$38:$D$40))</f>
        <v>0.37815129650632578</v>
      </c>
      <c r="F18" s="31"/>
      <c r="G18" s="29"/>
      <c r="I18"/>
    </row>
    <row r="19" spans="1:9" x14ac:dyDescent="0.3">
      <c r="A19" s="1">
        <v>25</v>
      </c>
      <c r="B19" s="40">
        <v>12</v>
      </c>
      <c r="C19" s="40">
        <v>12</v>
      </c>
      <c r="D19" s="1">
        <v>3868</v>
      </c>
      <c r="E19" s="27">
        <f t="shared" si="0"/>
        <v>0.30505504073835044</v>
      </c>
      <c r="F19" s="31"/>
      <c r="G19" s="29"/>
      <c r="I19"/>
    </row>
    <row r="20" spans="1:9" x14ac:dyDescent="0.3">
      <c r="A20" s="1">
        <v>15</v>
      </c>
      <c r="B20" s="40">
        <v>16</v>
      </c>
      <c r="C20" s="40">
        <v>16</v>
      </c>
      <c r="D20" s="1">
        <v>4202</v>
      </c>
      <c r="E20" s="27">
        <f t="shared" si="0"/>
        <v>0.33218187343446576</v>
      </c>
      <c r="F20" s="28"/>
      <c r="G20" s="29"/>
      <c r="I20"/>
    </row>
    <row r="21" spans="1:9" x14ac:dyDescent="0.3">
      <c r="A21" s="1">
        <v>5</v>
      </c>
      <c r="B21" s="40">
        <v>25</v>
      </c>
      <c r="C21" s="40">
        <v>25</v>
      </c>
      <c r="D21" s="1">
        <v>1962</v>
      </c>
      <c r="E21" s="27">
        <f t="shared" si="0"/>
        <v>0.15025341463417155</v>
      </c>
      <c r="F21" s="28"/>
      <c r="G21" s="29"/>
      <c r="I21"/>
    </row>
    <row r="22" spans="1:9" x14ac:dyDescent="0.3">
      <c r="A22" s="1">
        <v>1</v>
      </c>
      <c r="B22" s="40">
        <v>39</v>
      </c>
      <c r="C22" s="40">
        <v>39</v>
      </c>
      <c r="D22" s="1">
        <v>1225</v>
      </c>
      <c r="E22" s="27">
        <f t="shared" si="0"/>
        <v>9.039570296639618E-2</v>
      </c>
      <c r="F22" s="28"/>
      <c r="G22" s="29"/>
      <c r="I22"/>
    </row>
    <row r="23" spans="1:9" x14ac:dyDescent="0.3">
      <c r="A23" s="1">
        <v>0.1</v>
      </c>
      <c r="B23" s="40">
        <v>58</v>
      </c>
      <c r="C23" s="40">
        <v>58</v>
      </c>
      <c r="D23" s="47">
        <v>112</v>
      </c>
      <c r="E23" s="27">
        <f t="shared" si="0"/>
        <v>0</v>
      </c>
      <c r="F23" s="28"/>
      <c r="G23" s="29"/>
      <c r="I23"/>
    </row>
    <row r="24" spans="1:9" x14ac:dyDescent="0.3">
      <c r="A24" s="1" t="s">
        <v>33</v>
      </c>
      <c r="B24" s="39">
        <v>0</v>
      </c>
      <c r="C24" s="39">
        <v>0</v>
      </c>
      <c r="D24" s="1">
        <v>2078</v>
      </c>
      <c r="E24" s="27">
        <f>24000*1.05*(D24-$D$42)*(328/$F$13)/(10*328*$F$11*AVERAGE($D$38:$D$39))</f>
        <v>7.2846902068961786E-2</v>
      </c>
      <c r="F24" s="28"/>
      <c r="G24" s="29"/>
      <c r="I24"/>
    </row>
    <row r="25" spans="1:9" x14ac:dyDescent="0.3">
      <c r="A25" s="1" t="s">
        <v>34</v>
      </c>
      <c r="B25" s="40">
        <v>6</v>
      </c>
      <c r="C25" s="40">
        <v>6</v>
      </c>
      <c r="D25" s="1">
        <v>1574</v>
      </c>
      <c r="E25" s="27">
        <f t="shared" ref="E25:E30" si="1">24000*1.05*(D25-$D$42)*(328/$F$13)/(10*328*$F$11*AVERAGE($D$38:$D$40))</f>
        <v>5.489343573998539E-2</v>
      </c>
      <c r="F25" s="31"/>
      <c r="G25" s="29"/>
      <c r="I25"/>
    </row>
    <row r="26" spans="1:9" x14ac:dyDescent="0.3">
      <c r="A26" s="1" t="s">
        <v>35</v>
      </c>
      <c r="B26" s="40">
        <v>12</v>
      </c>
      <c r="C26" s="40">
        <v>12</v>
      </c>
      <c r="D26" s="1">
        <v>930</v>
      </c>
      <c r="E26" s="27">
        <f t="shared" si="1"/>
        <v>3.195289543073776E-2</v>
      </c>
      <c r="F26" s="31"/>
      <c r="G26" s="29"/>
      <c r="I26"/>
    </row>
    <row r="27" spans="1:9" x14ac:dyDescent="0.3">
      <c r="A27" s="1" t="s">
        <v>36</v>
      </c>
      <c r="B27" s="40">
        <v>16</v>
      </c>
      <c r="C27" s="40">
        <v>16</v>
      </c>
      <c r="D27" s="1">
        <v>541</v>
      </c>
      <c r="E27" s="27">
        <f t="shared" si="1"/>
        <v>1.8095954156984149E-2</v>
      </c>
      <c r="F27" s="28"/>
      <c r="G27" s="29"/>
      <c r="I27"/>
    </row>
    <row r="28" spans="1:9" x14ac:dyDescent="0.3">
      <c r="A28" s="1" t="s">
        <v>37</v>
      </c>
      <c r="B28" s="40">
        <v>25</v>
      </c>
      <c r="C28" s="40">
        <v>25</v>
      </c>
      <c r="D28" s="1">
        <v>317</v>
      </c>
      <c r="E28" s="27">
        <f t="shared" si="1"/>
        <v>1.0116635788550194E-2</v>
      </c>
      <c r="F28" s="28"/>
      <c r="G28" s="29"/>
      <c r="I28"/>
    </row>
    <row r="29" spans="1:9" x14ac:dyDescent="0.3">
      <c r="A29" s="1" t="s">
        <v>38</v>
      </c>
      <c r="B29" s="40">
        <v>39</v>
      </c>
      <c r="C29" s="40">
        <v>39</v>
      </c>
      <c r="D29" s="47">
        <v>169</v>
      </c>
      <c r="E29" s="27">
        <f t="shared" si="1"/>
        <v>4.8445861522634732E-3</v>
      </c>
      <c r="F29" s="28"/>
      <c r="G29" s="29"/>
      <c r="I29"/>
    </row>
    <row r="30" spans="1:9" s="35" customFormat="1" ht="15" thickBot="1" x14ac:dyDescent="0.35">
      <c r="A30" s="32" t="s">
        <v>39</v>
      </c>
      <c r="B30" s="40">
        <v>58</v>
      </c>
      <c r="C30" s="40">
        <v>58</v>
      </c>
      <c r="D30" s="33">
        <v>33</v>
      </c>
      <c r="E30" s="27">
        <f t="shared" si="1"/>
        <v>0</v>
      </c>
      <c r="F30" s="49"/>
      <c r="G30" s="34"/>
    </row>
    <row r="31" spans="1:9" x14ac:dyDescent="0.3">
      <c r="A31" s="1" t="s">
        <v>67</v>
      </c>
      <c r="B31" s="39">
        <v>0</v>
      </c>
      <c r="C31" s="39">
        <v>0</v>
      </c>
      <c r="D31" s="53"/>
      <c r="E31" s="54"/>
      <c r="F31" s="28"/>
      <c r="G31" s="29"/>
      <c r="I31"/>
    </row>
    <row r="32" spans="1:9" x14ac:dyDescent="0.3">
      <c r="A32" s="1" t="s">
        <v>68</v>
      </c>
      <c r="B32" s="40">
        <v>6</v>
      </c>
      <c r="C32" s="40">
        <v>6</v>
      </c>
      <c r="D32" s="53"/>
      <c r="E32" s="54"/>
      <c r="F32" s="28"/>
      <c r="G32" s="29"/>
      <c r="I32"/>
    </row>
    <row r="33" spans="1:9" x14ac:dyDescent="0.3">
      <c r="A33" s="1" t="s">
        <v>69</v>
      </c>
      <c r="B33" s="40">
        <v>12</v>
      </c>
      <c r="C33" s="40">
        <v>12</v>
      </c>
      <c r="D33" s="53"/>
      <c r="E33" s="54"/>
      <c r="F33" s="28"/>
      <c r="G33" s="29"/>
      <c r="I33"/>
    </row>
    <row r="34" spans="1:9" x14ac:dyDescent="0.3">
      <c r="A34" s="1" t="s">
        <v>70</v>
      </c>
      <c r="B34" s="40">
        <v>16</v>
      </c>
      <c r="C34" s="40">
        <v>16</v>
      </c>
      <c r="D34" s="53"/>
      <c r="E34" s="54"/>
      <c r="F34" s="28"/>
      <c r="G34" s="29"/>
      <c r="I34"/>
    </row>
    <row r="35" spans="1:9" x14ac:dyDescent="0.3">
      <c r="A35" s="1" t="s">
        <v>71</v>
      </c>
      <c r="B35" s="40">
        <v>25</v>
      </c>
      <c r="C35" s="40">
        <v>25</v>
      </c>
      <c r="D35" s="53"/>
      <c r="E35" s="54"/>
      <c r="F35" s="28"/>
      <c r="G35" s="29"/>
      <c r="I35"/>
    </row>
    <row r="36" spans="1:9" x14ac:dyDescent="0.3">
      <c r="A36" s="1" t="s">
        <v>72</v>
      </c>
      <c r="B36" s="40">
        <v>39</v>
      </c>
      <c r="C36" s="40">
        <v>39</v>
      </c>
      <c r="D36" s="53"/>
      <c r="E36" s="54"/>
      <c r="F36" s="28"/>
      <c r="G36" s="29"/>
      <c r="I36"/>
    </row>
    <row r="37" spans="1:9" s="35" customFormat="1" ht="15" thickBot="1" x14ac:dyDescent="0.35">
      <c r="A37" s="32" t="s">
        <v>73</v>
      </c>
      <c r="B37" s="40">
        <v>58</v>
      </c>
      <c r="C37" s="40">
        <v>58</v>
      </c>
      <c r="F37" s="49"/>
      <c r="G37" s="34"/>
    </row>
    <row r="38" spans="1:9" x14ac:dyDescent="0.3">
      <c r="A38" s="1" t="s">
        <v>40</v>
      </c>
      <c r="C38" s="1">
        <v>13312</v>
      </c>
      <c r="D38" s="1">
        <v>13312</v>
      </c>
    </row>
    <row r="39" spans="1:9" x14ac:dyDescent="0.3">
      <c r="A39" s="1" t="s">
        <v>40</v>
      </c>
      <c r="C39" s="1">
        <v>12964</v>
      </c>
      <c r="D39" s="1">
        <v>12964</v>
      </c>
    </row>
    <row r="40" spans="1:9" x14ac:dyDescent="0.3">
      <c r="A40" s="1" t="s">
        <v>40</v>
      </c>
    </row>
    <row r="41" spans="1:9" x14ac:dyDescent="0.3">
      <c r="A41" s="1" t="s">
        <v>41</v>
      </c>
      <c r="C41" s="1">
        <v>239</v>
      </c>
      <c r="D41" s="47">
        <v>112</v>
      </c>
    </row>
    <row r="42" spans="1:9" x14ac:dyDescent="0.3">
      <c r="A42" s="1" t="s">
        <v>42</v>
      </c>
      <c r="C42" s="1">
        <v>69</v>
      </c>
      <c r="D42" s="47">
        <v>33</v>
      </c>
    </row>
    <row r="43" spans="1:9" x14ac:dyDescent="0.3">
      <c r="A43" s="1" t="s">
        <v>74</v>
      </c>
      <c r="C43" s="1"/>
      <c r="D43" s="1"/>
    </row>
    <row r="45" spans="1:9" x14ac:dyDescent="0.3">
      <c r="E4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Swipes</vt:lpstr>
      <vt:lpstr>St A14</vt:lpstr>
      <vt:lpstr>St A15</vt:lpstr>
      <vt:lpstr>A16</vt:lpstr>
      <vt:lpstr>A14-2</vt:lpstr>
      <vt:lpstr>A16-2</vt:lpstr>
      <vt:lpstr>A12</vt:lpstr>
      <vt:lpstr>S1</vt:lpstr>
      <vt:lpstr>S2</vt:lpstr>
      <vt:lpstr>S3</vt:lpstr>
      <vt:lpstr>A5</vt:lpstr>
      <vt:lpstr>A6</vt:lpstr>
      <vt:lpstr>A9</vt:lpstr>
      <vt:lpstr>AC2</vt:lpstr>
      <vt:lpstr>SSF2</vt:lpstr>
      <vt:lpstr>SSF2 P-E 50 M</vt:lpstr>
      <vt:lpstr>SSF2 P-3 0 M</vt:lpstr>
      <vt:lpstr>AL3</vt:lpstr>
      <vt:lpstr>AC2-2</vt:lpstr>
      <vt:lpstr>A7</vt:lpstr>
      <vt:lpstr>A6-2</vt:lpstr>
      <vt:lpstr>A5-2</vt:lpstr>
      <vt:lpstr>HS1</vt:lpstr>
      <vt:lpstr>HS1 P-E 0 M </vt:lpstr>
      <vt:lpstr>HS1 P-E 39 M</vt:lpstr>
      <vt:lpstr>A12-2</vt:lpstr>
      <vt:lpstr>A13</vt:lpstr>
      <vt:lpstr>A11</vt:lpstr>
      <vt:lpstr>SLP</vt:lpstr>
      <vt:lpstr>SLP P-E 45 M</vt:lpstr>
      <vt:lpstr>SLP P-E 0 M</vt:lpstr>
      <vt:lpstr>A11-2</vt:lpstr>
      <vt:lpstr>A9-2</vt:lpstr>
      <vt:lpstr>Means</vt:lpstr>
    </vt:vector>
  </TitlesOfParts>
  <Company>Virginia Institute of Marine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 Smith</dc:creator>
  <cp:lastModifiedBy>Walker Smith</cp:lastModifiedBy>
  <dcterms:created xsi:type="dcterms:W3CDTF">2019-05-16T17:25:54Z</dcterms:created>
  <dcterms:modified xsi:type="dcterms:W3CDTF">2019-09-04T02:07:10Z</dcterms:modified>
</cp:coreProperties>
</file>