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S:\Balch lab\chl data\"/>
    </mc:Choice>
  </mc:AlternateContent>
  <bookViews>
    <workbookView xWindow="0" yWindow="0" windowWidth="19200" windowHeight="7190" activeTab="1"/>
  </bookViews>
  <sheets>
    <sheet name="Entry" sheetId="2" r:id="rId1"/>
    <sheet name="Results" sheetId="1" r:id="rId2"/>
    <sheet name="simbios" sheetId="3" r:id="rId3"/>
    <sheet name="stn info" sheetId="4" r:id="rId4"/>
  </sheets>
  <calcPr calcId="162913"/>
</workbook>
</file>

<file path=xl/calcChain.xml><?xml version="1.0" encoding="utf-8"?>
<calcChain xmlns="http://schemas.openxmlformats.org/spreadsheetml/2006/main">
  <c r="J40" i="1" l="1"/>
  <c r="J46" i="1"/>
  <c r="J52" i="1"/>
  <c r="I37" i="1"/>
  <c r="I43" i="1"/>
  <c r="I55" i="1"/>
  <c r="F38" i="1"/>
  <c r="F42" i="1"/>
  <c r="F50" i="1"/>
  <c r="F54" i="1"/>
  <c r="E37" i="1"/>
  <c r="E45" i="1"/>
  <c r="E53" i="1"/>
  <c r="D35" i="1"/>
  <c r="D38" i="1"/>
  <c r="D41" i="1"/>
  <c r="D44" i="1"/>
  <c r="D47" i="1"/>
  <c r="D50" i="1"/>
  <c r="D53" i="1"/>
  <c r="O56" i="2"/>
  <c r="J55" i="1" s="1"/>
  <c r="N56" i="2"/>
  <c r="D56" i="2"/>
  <c r="D55" i="1" s="1"/>
  <c r="O55" i="2"/>
  <c r="J54" i="1" s="1"/>
  <c r="N54" i="1" s="1"/>
  <c r="N55" i="2"/>
  <c r="I54" i="1" s="1"/>
  <c r="M54" i="1" s="1"/>
  <c r="D55" i="2"/>
  <c r="D54" i="1" s="1"/>
  <c r="C55" i="2"/>
  <c r="C56" i="2" s="1"/>
  <c r="O54" i="2"/>
  <c r="J53" i="1" s="1"/>
  <c r="N54" i="2"/>
  <c r="I53" i="1" s="1"/>
  <c r="J54" i="2"/>
  <c r="J55" i="2" s="1"/>
  <c r="I54" i="2"/>
  <c r="I56" i="2" s="1"/>
  <c r="E55" i="1" s="1"/>
  <c r="O53" i="2"/>
  <c r="N53" i="2"/>
  <c r="I52" i="1" s="1"/>
  <c r="M52" i="1" s="1"/>
  <c r="D53" i="2"/>
  <c r="D52" i="1" s="1"/>
  <c r="O52" i="2"/>
  <c r="J51" i="1" s="1"/>
  <c r="N52" i="2"/>
  <c r="I51" i="1" s="1"/>
  <c r="I52" i="2"/>
  <c r="E51" i="1" s="1"/>
  <c r="D52" i="2"/>
  <c r="D51" i="1" s="1"/>
  <c r="C52" i="2"/>
  <c r="C53" i="2" s="1"/>
  <c r="O51" i="2"/>
  <c r="J50" i="1" s="1"/>
  <c r="N51" i="2"/>
  <c r="I50" i="1" s="1"/>
  <c r="J51" i="2"/>
  <c r="J53" i="2" s="1"/>
  <c r="F52" i="1" s="1"/>
  <c r="I51" i="2"/>
  <c r="I53" i="2" s="1"/>
  <c r="E52" i="1" s="1"/>
  <c r="O50" i="2"/>
  <c r="J49" i="1" s="1"/>
  <c r="N50" i="2"/>
  <c r="I49" i="1" s="1"/>
  <c r="D50" i="2"/>
  <c r="D49" i="1" s="1"/>
  <c r="O49" i="2"/>
  <c r="J48" i="1" s="1"/>
  <c r="N49" i="2"/>
  <c r="I48" i="1" s="1"/>
  <c r="M48" i="1" s="1"/>
  <c r="D49" i="2"/>
  <c r="D48" i="1" s="1"/>
  <c r="C49" i="2"/>
  <c r="C50" i="2" s="1"/>
  <c r="O48" i="2"/>
  <c r="J47" i="1" s="1"/>
  <c r="N48" i="2"/>
  <c r="I47" i="1" s="1"/>
  <c r="J48" i="2"/>
  <c r="J50" i="2" s="1"/>
  <c r="F49" i="1" s="1"/>
  <c r="I48" i="2"/>
  <c r="I50" i="2" s="1"/>
  <c r="E49" i="1" s="1"/>
  <c r="O47" i="2"/>
  <c r="N47" i="2"/>
  <c r="I46" i="1" s="1"/>
  <c r="M46" i="1" s="1"/>
  <c r="D47" i="2"/>
  <c r="D46" i="1" s="1"/>
  <c r="O46" i="2"/>
  <c r="J45" i="1" s="1"/>
  <c r="N46" i="2"/>
  <c r="I45" i="1" s="1"/>
  <c r="D46" i="2"/>
  <c r="D45" i="1" s="1"/>
  <c r="C46" i="2"/>
  <c r="C47" i="2" s="1"/>
  <c r="O45" i="2"/>
  <c r="J44" i="1" s="1"/>
  <c r="N45" i="2"/>
  <c r="I44" i="1" s="1"/>
  <c r="J45" i="2"/>
  <c r="F44" i="1" s="1"/>
  <c r="I45" i="2"/>
  <c r="I46" i="2" s="1"/>
  <c r="O44" i="2"/>
  <c r="J43" i="1" s="1"/>
  <c r="N44" i="2"/>
  <c r="D44" i="2"/>
  <c r="D43" i="1" s="1"/>
  <c r="O43" i="2"/>
  <c r="J42" i="1" s="1"/>
  <c r="N42" i="1" s="1"/>
  <c r="N43" i="2"/>
  <c r="I42" i="1" s="1"/>
  <c r="M42" i="1" s="1"/>
  <c r="D43" i="2"/>
  <c r="D42" i="1" s="1"/>
  <c r="C43" i="2"/>
  <c r="C44" i="2" s="1"/>
  <c r="O42" i="2"/>
  <c r="J41" i="1" s="1"/>
  <c r="N42" i="2"/>
  <c r="I41" i="1" s="1"/>
  <c r="J42" i="2"/>
  <c r="J43" i="2" s="1"/>
  <c r="I42" i="2"/>
  <c r="I43" i="2" s="1"/>
  <c r="E42" i="1" s="1"/>
  <c r="O41" i="2"/>
  <c r="N41" i="2"/>
  <c r="I40" i="1" s="1"/>
  <c r="M40" i="1" s="1"/>
  <c r="D41" i="2"/>
  <c r="D40" i="1" s="1"/>
  <c r="O40" i="2"/>
  <c r="J39" i="1" s="1"/>
  <c r="N40" i="2"/>
  <c r="I39" i="1" s="1"/>
  <c r="M39" i="1" s="1"/>
  <c r="D40" i="2"/>
  <c r="D39" i="1" s="1"/>
  <c r="C40" i="2"/>
  <c r="C41" i="2" s="1"/>
  <c r="O39" i="2"/>
  <c r="J38" i="1" s="1"/>
  <c r="N39" i="2"/>
  <c r="I38" i="1" s="1"/>
  <c r="J39" i="2"/>
  <c r="J40" i="2" s="1"/>
  <c r="F39" i="1" s="1"/>
  <c r="I39" i="2"/>
  <c r="I41" i="2" s="1"/>
  <c r="E40" i="1" s="1"/>
  <c r="O38" i="2"/>
  <c r="J37" i="1" s="1"/>
  <c r="N38" i="2"/>
  <c r="D38" i="2"/>
  <c r="D37" i="1" s="1"/>
  <c r="O37" i="2"/>
  <c r="J36" i="1" s="1"/>
  <c r="N37" i="2"/>
  <c r="I36" i="1" s="1"/>
  <c r="N36" i="1" s="1"/>
  <c r="D37" i="2"/>
  <c r="D36" i="1" s="1"/>
  <c r="C37" i="2"/>
  <c r="C38" i="2" s="1"/>
  <c r="O36" i="2"/>
  <c r="J35" i="1" s="1"/>
  <c r="N36" i="2"/>
  <c r="I35" i="1" s="1"/>
  <c r="J36" i="2"/>
  <c r="J38" i="2" s="1"/>
  <c r="F37" i="1" s="1"/>
  <c r="I36" i="2"/>
  <c r="I38" i="2" s="1"/>
  <c r="N48" i="1" l="1"/>
  <c r="N49" i="1"/>
  <c r="E41" i="1"/>
  <c r="I37" i="2"/>
  <c r="E36" i="1" s="1"/>
  <c r="J46" i="2"/>
  <c r="F45" i="1" s="1"/>
  <c r="J47" i="2"/>
  <c r="F46" i="1" s="1"/>
  <c r="E44" i="1"/>
  <c r="F53" i="1"/>
  <c r="F41" i="1"/>
  <c r="N55" i="1"/>
  <c r="J37" i="2"/>
  <c r="F36" i="1" s="1"/>
  <c r="I40" i="2"/>
  <c r="E39" i="1" s="1"/>
  <c r="I49" i="2"/>
  <c r="E48" i="1" s="1"/>
  <c r="E47" i="1"/>
  <c r="E35" i="1"/>
  <c r="N43" i="1"/>
  <c r="J49" i="2"/>
  <c r="F48" i="1" s="1"/>
  <c r="E50" i="1"/>
  <c r="E38" i="1"/>
  <c r="F47" i="1"/>
  <c r="F35" i="1"/>
  <c r="M55" i="1"/>
  <c r="M49" i="1"/>
  <c r="M43" i="1"/>
  <c r="M37" i="1"/>
  <c r="N52" i="1"/>
  <c r="N46" i="1"/>
  <c r="N40" i="1"/>
  <c r="M45" i="1"/>
  <c r="M36" i="1"/>
  <c r="N51" i="1"/>
  <c r="N45" i="1"/>
  <c r="N37" i="1"/>
  <c r="M51" i="1"/>
  <c r="N39" i="1"/>
  <c r="N53" i="1"/>
  <c r="P55" i="1" s="1"/>
  <c r="M53" i="1"/>
  <c r="N50" i="1"/>
  <c r="M50" i="1"/>
  <c r="O52" i="1" s="1"/>
  <c r="N47" i="1"/>
  <c r="P49" i="1" s="1"/>
  <c r="M47" i="1"/>
  <c r="N44" i="1"/>
  <c r="M44" i="1"/>
  <c r="O46" i="1" s="1"/>
  <c r="M41" i="1"/>
  <c r="O43" i="1" s="1"/>
  <c r="N41" i="1"/>
  <c r="N38" i="1"/>
  <c r="M38" i="1"/>
  <c r="O40" i="1" s="1"/>
  <c r="N35" i="1"/>
  <c r="M35" i="1"/>
  <c r="J41" i="2"/>
  <c r="F40" i="1" s="1"/>
  <c r="I44" i="2"/>
  <c r="E43" i="1" s="1"/>
  <c r="J52" i="2"/>
  <c r="F51" i="1" s="1"/>
  <c r="I55" i="2"/>
  <c r="E54" i="1" s="1"/>
  <c r="J44" i="2"/>
  <c r="F43" i="1" s="1"/>
  <c r="I47" i="2"/>
  <c r="E46" i="1" s="1"/>
  <c r="J56" i="2"/>
  <c r="F55" i="1" s="1"/>
  <c r="P43" i="1" l="1"/>
  <c r="P40" i="1"/>
  <c r="P46" i="1"/>
  <c r="P52" i="1"/>
  <c r="O37" i="1"/>
  <c r="O49" i="1"/>
  <c r="O55" i="1"/>
  <c r="P37" i="1"/>
  <c r="D32" i="1"/>
  <c r="D29" i="1"/>
  <c r="O35" i="2"/>
  <c r="J34" i="1" s="1"/>
  <c r="N35" i="2"/>
  <c r="I34" i="1" s="1"/>
  <c r="D35" i="2"/>
  <c r="D34" i="1" s="1"/>
  <c r="O34" i="2"/>
  <c r="J33" i="1" s="1"/>
  <c r="N34" i="2"/>
  <c r="I33" i="1" s="1"/>
  <c r="D34" i="2"/>
  <c r="D33" i="1" s="1"/>
  <c r="O33" i="2"/>
  <c r="J32" i="1" s="1"/>
  <c r="N33" i="2"/>
  <c r="I32" i="1" s="1"/>
  <c r="M32" i="1" s="1"/>
  <c r="J33" i="2"/>
  <c r="J34" i="2" s="1"/>
  <c r="F33" i="1" s="1"/>
  <c r="I33" i="2"/>
  <c r="I35" i="2" s="1"/>
  <c r="E34" i="1" s="1"/>
  <c r="O32" i="2"/>
  <c r="J31" i="1" s="1"/>
  <c r="N32" i="2"/>
  <c r="I31" i="1" s="1"/>
  <c r="D32" i="2"/>
  <c r="D31" i="1" s="1"/>
  <c r="O31" i="2"/>
  <c r="J30" i="1" s="1"/>
  <c r="N31" i="2"/>
  <c r="I30" i="1" s="1"/>
  <c r="D31" i="2"/>
  <c r="D30" i="1" s="1"/>
  <c r="O30" i="2"/>
  <c r="J29" i="1" s="1"/>
  <c r="N30" i="2"/>
  <c r="I29" i="1" s="1"/>
  <c r="J30" i="2"/>
  <c r="J31" i="2" s="1"/>
  <c r="F30" i="1" s="1"/>
  <c r="I30" i="2"/>
  <c r="I31" i="2" s="1"/>
  <c r="E30" i="1" s="1"/>
  <c r="D29" i="2"/>
  <c r="D28" i="2"/>
  <c r="D26" i="2"/>
  <c r="D25" i="2"/>
  <c r="D23" i="2"/>
  <c r="D22" i="2"/>
  <c r="B6" i="2"/>
  <c r="N34" i="1" l="1"/>
  <c r="M34" i="1"/>
  <c r="N31" i="1"/>
  <c r="M33" i="1"/>
  <c r="M29" i="1"/>
  <c r="F32" i="1"/>
  <c r="F29" i="1"/>
  <c r="E29" i="1"/>
  <c r="E32" i="1"/>
  <c r="N33" i="1"/>
  <c r="N32" i="1"/>
  <c r="N29" i="1"/>
  <c r="M30" i="1"/>
  <c r="N30" i="1"/>
  <c r="M31" i="1"/>
  <c r="J35" i="2"/>
  <c r="F34" i="1" s="1"/>
  <c r="I34" i="2"/>
  <c r="E33" i="1" s="1"/>
  <c r="I32" i="2"/>
  <c r="E31" i="1" s="1"/>
  <c r="J32" i="2"/>
  <c r="F31" i="1" s="1"/>
  <c r="C4" i="2"/>
  <c r="C5" i="2" s="1"/>
  <c r="C7" i="2" s="1"/>
  <c r="C8" i="2" s="1"/>
  <c r="C10" i="2" s="1"/>
  <c r="C11" i="2" s="1"/>
  <c r="C13" i="2" s="1"/>
  <c r="C14" i="2" s="1"/>
  <c r="C16" i="2" s="1"/>
  <c r="C17" i="2" s="1"/>
  <c r="C19" i="2" s="1"/>
  <c r="C20" i="2" s="1"/>
  <c r="C22" i="2" s="1"/>
  <c r="C23" i="2" s="1"/>
  <c r="C25" i="2" s="1"/>
  <c r="C26" i="2" s="1"/>
  <c r="C28" i="2" s="1"/>
  <c r="C29" i="2" s="1"/>
  <c r="C31" i="2" s="1"/>
  <c r="C32" i="2" s="1"/>
  <c r="C34" i="2" s="1"/>
  <c r="C35" i="2" s="1"/>
  <c r="D16" i="2"/>
  <c r="D15" i="1" s="1"/>
  <c r="B45" i="3" s="1"/>
  <c r="D17" i="2"/>
  <c r="D16" i="1" s="1"/>
  <c r="B46" i="3" s="1"/>
  <c r="D19" i="2"/>
  <c r="D18" i="1" s="1"/>
  <c r="B48" i="3" s="1"/>
  <c r="D20" i="2"/>
  <c r="D19" i="1" s="1"/>
  <c r="B49" i="3" s="1"/>
  <c r="A1" i="4"/>
  <c r="L2" i="1"/>
  <c r="L3" i="1" s="1"/>
  <c r="L4" i="1" s="1"/>
  <c r="L5" i="1" s="1"/>
  <c r="L6" i="1" s="1"/>
  <c r="O29" i="2"/>
  <c r="J28" i="1" s="1"/>
  <c r="N29" i="2"/>
  <c r="I28" i="1" s="1"/>
  <c r="M28" i="1" s="1"/>
  <c r="O28" i="2"/>
  <c r="J27" i="1" s="1"/>
  <c r="N28" i="2"/>
  <c r="I27" i="1" s="1"/>
  <c r="O27" i="2"/>
  <c r="J26" i="1" s="1"/>
  <c r="N27" i="2"/>
  <c r="I26" i="1" s="1"/>
  <c r="M26" i="1" s="1"/>
  <c r="O26" i="2"/>
  <c r="J25" i="1" s="1"/>
  <c r="N26" i="2"/>
  <c r="I25" i="1" s="1"/>
  <c r="M25" i="1" s="1"/>
  <c r="O25" i="2"/>
  <c r="J24" i="1" s="1"/>
  <c r="N25" i="2"/>
  <c r="I24" i="1" s="1"/>
  <c r="M24" i="1" s="1"/>
  <c r="O24" i="2"/>
  <c r="J23" i="1" s="1"/>
  <c r="N24" i="2"/>
  <c r="I23" i="1" s="1"/>
  <c r="M23" i="1" s="1"/>
  <c r="O23" i="2"/>
  <c r="J22" i="1" s="1"/>
  <c r="N23" i="2"/>
  <c r="I22" i="1" s="1"/>
  <c r="M22" i="1" s="1"/>
  <c r="O22" i="2"/>
  <c r="J21" i="1" s="1"/>
  <c r="N22" i="2"/>
  <c r="I21" i="1" s="1"/>
  <c r="M21" i="1" s="1"/>
  <c r="O21" i="2"/>
  <c r="J20" i="1" s="1"/>
  <c r="N21" i="2"/>
  <c r="I20" i="1" s="1"/>
  <c r="O20" i="2"/>
  <c r="J19" i="1" s="1"/>
  <c r="N20" i="2"/>
  <c r="I19" i="1" s="1"/>
  <c r="M19" i="1" s="1"/>
  <c r="O19" i="2"/>
  <c r="J18" i="1" s="1"/>
  <c r="N19" i="2"/>
  <c r="I18" i="1" s="1"/>
  <c r="M18" i="1" s="1"/>
  <c r="O18" i="2"/>
  <c r="J17" i="1" s="1"/>
  <c r="N18" i="2"/>
  <c r="I17" i="1" s="1"/>
  <c r="O17" i="2"/>
  <c r="J16" i="1" s="1"/>
  <c r="N17" i="2"/>
  <c r="I16" i="1" s="1"/>
  <c r="M16" i="1" s="1"/>
  <c r="O16" i="2"/>
  <c r="J15" i="1" s="1"/>
  <c r="N16" i="2"/>
  <c r="I15" i="1" s="1"/>
  <c r="O15" i="2"/>
  <c r="J14" i="1" s="1"/>
  <c r="N15" i="2"/>
  <c r="I14" i="1" s="1"/>
  <c r="O14" i="2"/>
  <c r="J13" i="1" s="1"/>
  <c r="N14" i="2"/>
  <c r="I13" i="1" s="1"/>
  <c r="O13" i="2"/>
  <c r="J12" i="1" s="1"/>
  <c r="N13" i="2"/>
  <c r="I12" i="1" s="1"/>
  <c r="M12" i="1" s="1"/>
  <c r="O12" i="2"/>
  <c r="J11" i="1" s="1"/>
  <c r="N12" i="2"/>
  <c r="I11" i="1" s="1"/>
  <c r="O11" i="2"/>
  <c r="J10" i="1" s="1"/>
  <c r="N11" i="2"/>
  <c r="I10" i="1" s="1"/>
  <c r="M10" i="1" s="1"/>
  <c r="O10" i="2"/>
  <c r="J9" i="1" s="1"/>
  <c r="N10" i="2"/>
  <c r="I9" i="1" s="1"/>
  <c r="O9" i="2"/>
  <c r="J8" i="1" s="1"/>
  <c r="N9" i="2"/>
  <c r="I8" i="1" s="1"/>
  <c r="O8" i="2"/>
  <c r="J7" i="1" s="1"/>
  <c r="N8" i="2"/>
  <c r="I7" i="1" s="1"/>
  <c r="O7" i="2"/>
  <c r="J6" i="1" s="1"/>
  <c r="N7" i="2"/>
  <c r="I6" i="1" s="1"/>
  <c r="M6" i="1" s="1"/>
  <c r="O6" i="2"/>
  <c r="J5" i="1" s="1"/>
  <c r="N6" i="2"/>
  <c r="I5" i="1" s="1"/>
  <c r="O5" i="2"/>
  <c r="J4" i="1" s="1"/>
  <c r="N5" i="2"/>
  <c r="I4" i="1" s="1"/>
  <c r="O4" i="2"/>
  <c r="J3" i="1" s="1"/>
  <c r="N4" i="2"/>
  <c r="I3" i="1" s="1"/>
  <c r="O3" i="2"/>
  <c r="J2" i="1" s="1"/>
  <c r="N3" i="2"/>
  <c r="I2" i="1" s="1"/>
  <c r="C2" i="1"/>
  <c r="J15" i="2"/>
  <c r="J16" i="2" s="1"/>
  <c r="F15" i="1" s="1"/>
  <c r="D45" i="3" s="1"/>
  <c r="J27" i="2"/>
  <c r="J28" i="2" s="1"/>
  <c r="F27" i="1" s="1"/>
  <c r="D57" i="3" s="1"/>
  <c r="I27" i="2"/>
  <c r="I28" i="2" s="1"/>
  <c r="E27" i="1" s="1"/>
  <c r="C57" i="3" s="1"/>
  <c r="J24" i="2"/>
  <c r="J26" i="2" s="1"/>
  <c r="F25" i="1" s="1"/>
  <c r="D55" i="3" s="1"/>
  <c r="I24" i="2"/>
  <c r="I26" i="2" s="1"/>
  <c r="E25" i="1" s="1"/>
  <c r="C55" i="3" s="1"/>
  <c r="J21" i="2"/>
  <c r="I21" i="2"/>
  <c r="B7" i="4" s="1"/>
  <c r="J18" i="2"/>
  <c r="C6" i="4" s="1"/>
  <c r="I18" i="2"/>
  <c r="I15" i="2"/>
  <c r="E14" i="1" s="1"/>
  <c r="C44" i="3" s="1"/>
  <c r="J12" i="2"/>
  <c r="J14" i="2" s="1"/>
  <c r="F13" i="1" s="1"/>
  <c r="D43" i="3" s="1"/>
  <c r="I12" i="2"/>
  <c r="B4" i="4" s="1"/>
  <c r="J9" i="2"/>
  <c r="I9" i="2"/>
  <c r="B3" i="4" s="1"/>
  <c r="J6" i="2"/>
  <c r="C2" i="4" s="1"/>
  <c r="I6" i="2"/>
  <c r="E5" i="1" s="1"/>
  <c r="C35" i="3" s="1"/>
  <c r="I3" i="2"/>
  <c r="B1" i="4" s="1"/>
  <c r="J3" i="2"/>
  <c r="A2" i="4"/>
  <c r="D27" i="1"/>
  <c r="B57" i="3" s="1"/>
  <c r="D24" i="1"/>
  <c r="B54" i="3" s="1"/>
  <c r="D21" i="1"/>
  <c r="B51" i="3" s="1"/>
  <c r="D14" i="2"/>
  <c r="D13" i="1" s="1"/>
  <c r="B43" i="3" s="1"/>
  <c r="D13" i="2"/>
  <c r="D12" i="1" s="1"/>
  <c r="B42" i="3" s="1"/>
  <c r="D11" i="2"/>
  <c r="D10" i="1" s="1"/>
  <c r="B40" i="3" s="1"/>
  <c r="D10" i="2"/>
  <c r="D9" i="1" s="1"/>
  <c r="B39" i="3" s="1"/>
  <c r="D8" i="2"/>
  <c r="D7" i="1" s="1"/>
  <c r="B37" i="3" s="1"/>
  <c r="D7" i="2"/>
  <c r="D6" i="1" s="1"/>
  <c r="B36" i="3" s="1"/>
  <c r="D4" i="2"/>
  <c r="A3" i="1"/>
  <c r="F33" i="3" s="1"/>
  <c r="A4" i="1"/>
  <c r="F34" i="3" s="1"/>
  <c r="A2" i="1"/>
  <c r="F32" i="3" s="1"/>
  <c r="D28" i="1"/>
  <c r="B58" i="3" s="1"/>
  <c r="D26" i="1"/>
  <c r="B56" i="3" s="1"/>
  <c r="D25" i="1"/>
  <c r="B55" i="3" s="1"/>
  <c r="D23" i="1"/>
  <c r="B53" i="3" s="1"/>
  <c r="D22" i="1"/>
  <c r="B52" i="3" s="1"/>
  <c r="D20" i="1"/>
  <c r="B50" i="3" s="1"/>
  <c r="D17" i="1"/>
  <c r="B47" i="3" s="1"/>
  <c r="D14" i="1"/>
  <c r="B44" i="3" s="1"/>
  <c r="D11" i="1"/>
  <c r="B41" i="3" s="1"/>
  <c r="D8" i="1"/>
  <c r="B38" i="3" s="1"/>
  <c r="D5" i="1"/>
  <c r="B35" i="3" s="1"/>
  <c r="D2" i="1"/>
  <c r="B32" i="3" s="1"/>
  <c r="C38" i="1" l="1"/>
  <c r="C42" i="1"/>
  <c r="C46" i="1"/>
  <c r="C50" i="1"/>
  <c r="C54" i="1"/>
  <c r="C36" i="1"/>
  <c r="C44" i="1"/>
  <c r="C52" i="1"/>
  <c r="C41" i="1"/>
  <c r="C45" i="1"/>
  <c r="C53" i="1"/>
  <c r="C35" i="1"/>
  <c r="C39" i="1"/>
  <c r="C43" i="1"/>
  <c r="C47" i="1"/>
  <c r="C51" i="1"/>
  <c r="C55" i="1"/>
  <c r="C40" i="1"/>
  <c r="C48" i="1"/>
  <c r="C37" i="1"/>
  <c r="C49" i="1"/>
  <c r="O34" i="1"/>
  <c r="O31" i="1"/>
  <c r="P31" i="1"/>
  <c r="D3" i="1"/>
  <c r="B33" i="3" s="1"/>
  <c r="D5" i="2"/>
  <c r="D4" i="1" s="1"/>
  <c r="B34" i="3" s="1"/>
  <c r="C3" i="1"/>
  <c r="A33" i="3" s="1"/>
  <c r="C30" i="1"/>
  <c r="C29" i="1"/>
  <c r="C32" i="1"/>
  <c r="C34" i="1"/>
  <c r="C33" i="1"/>
  <c r="C31" i="1"/>
  <c r="P34" i="1"/>
  <c r="F26" i="1"/>
  <c r="D56" i="3" s="1"/>
  <c r="F23" i="1"/>
  <c r="D53" i="3" s="1"/>
  <c r="J25" i="2"/>
  <c r="F24" i="1" s="1"/>
  <c r="D54" i="3" s="1"/>
  <c r="C8" i="4"/>
  <c r="I29" i="2"/>
  <c r="E28" i="1" s="1"/>
  <c r="C58" i="3" s="1"/>
  <c r="B9" i="4"/>
  <c r="E26" i="1"/>
  <c r="C56" i="3" s="1"/>
  <c r="I23" i="2"/>
  <c r="E22" i="1" s="1"/>
  <c r="C52" i="3" s="1"/>
  <c r="A32" i="3"/>
  <c r="A20" i="3" s="1"/>
  <c r="A6" i="3"/>
  <c r="C8" i="1"/>
  <c r="A38" i="3" s="1"/>
  <c r="N26" i="1"/>
  <c r="J7" i="2"/>
  <c r="F6" i="1" s="1"/>
  <c r="D36" i="3" s="1"/>
  <c r="I14" i="2"/>
  <c r="E13" i="1" s="1"/>
  <c r="C43" i="3" s="1"/>
  <c r="I13" i="2"/>
  <c r="E12" i="1" s="1"/>
  <c r="C42" i="3" s="1"/>
  <c r="B2" i="4"/>
  <c r="I8" i="2"/>
  <c r="E7" i="1" s="1"/>
  <c r="C37" i="3" s="1"/>
  <c r="A5" i="1"/>
  <c r="F35" i="3" s="1"/>
  <c r="A6" i="1"/>
  <c r="F36" i="3" s="1"/>
  <c r="A7" i="1"/>
  <c r="F37" i="3" s="1"/>
  <c r="C24" i="1"/>
  <c r="A54" i="3" s="1"/>
  <c r="B9" i="2"/>
  <c r="A14" i="1" s="1"/>
  <c r="F44" i="3" s="1"/>
  <c r="C18" i="1"/>
  <c r="A48" i="3" s="1"/>
  <c r="C13" i="1"/>
  <c r="A43" i="3" s="1"/>
  <c r="J19" i="2"/>
  <c r="F18" i="1" s="1"/>
  <c r="D48" i="3" s="1"/>
  <c r="J20" i="2"/>
  <c r="F19" i="1" s="1"/>
  <c r="D49" i="3" s="1"/>
  <c r="F17" i="1"/>
  <c r="D47" i="3" s="1"/>
  <c r="F14" i="1"/>
  <c r="D44" i="3" s="1"/>
  <c r="J17" i="2"/>
  <c r="F16" i="1" s="1"/>
  <c r="D46" i="3" s="1"/>
  <c r="C5" i="4"/>
  <c r="F11" i="1"/>
  <c r="D41" i="3" s="1"/>
  <c r="I16" i="2"/>
  <c r="E15" i="1" s="1"/>
  <c r="C45" i="3" s="1"/>
  <c r="I17" i="2"/>
  <c r="E16" i="1" s="1"/>
  <c r="C46" i="3" s="1"/>
  <c r="E11" i="1"/>
  <c r="C41" i="3" s="1"/>
  <c r="E8" i="1"/>
  <c r="C38" i="3" s="1"/>
  <c r="I11" i="2"/>
  <c r="E10" i="1" s="1"/>
  <c r="C40" i="3" s="1"/>
  <c r="I10" i="2"/>
  <c r="E9" i="1" s="1"/>
  <c r="C39" i="3" s="1"/>
  <c r="I7" i="2"/>
  <c r="E6" i="1" s="1"/>
  <c r="C36" i="3" s="1"/>
  <c r="O25" i="1"/>
  <c r="N24" i="1"/>
  <c r="N6" i="1"/>
  <c r="N16" i="1"/>
  <c r="N18" i="1"/>
  <c r="N23" i="1"/>
  <c r="N21" i="1"/>
  <c r="N25" i="1"/>
  <c r="N19" i="1"/>
  <c r="R2" i="1"/>
  <c r="R5" i="1"/>
  <c r="M15" i="1"/>
  <c r="N15" i="1"/>
  <c r="N13" i="1"/>
  <c r="M13" i="1"/>
  <c r="N12" i="1"/>
  <c r="N10" i="1"/>
  <c r="M9" i="1"/>
  <c r="N9" i="1"/>
  <c r="N7" i="1"/>
  <c r="M7" i="1"/>
  <c r="R4" i="1"/>
  <c r="M4" i="1"/>
  <c r="N4" i="1"/>
  <c r="N3" i="1"/>
  <c r="M3" i="1"/>
  <c r="R3" i="1"/>
  <c r="I4" i="2"/>
  <c r="E3" i="1" s="1"/>
  <c r="C33" i="3" s="1"/>
  <c r="I5" i="2"/>
  <c r="E4" i="1" s="1"/>
  <c r="C34" i="3" s="1"/>
  <c r="E2" i="1"/>
  <c r="C25" i="1"/>
  <c r="A55" i="3" s="1"/>
  <c r="C20" i="1"/>
  <c r="A50" i="3" s="1"/>
  <c r="C14" i="1"/>
  <c r="A44" i="3" s="1"/>
  <c r="C9" i="1"/>
  <c r="A39" i="3" s="1"/>
  <c r="C4" i="1"/>
  <c r="A34" i="3" s="1"/>
  <c r="C28" i="1"/>
  <c r="A58" i="3" s="1"/>
  <c r="C22" i="1"/>
  <c r="A52" i="3" s="1"/>
  <c r="C17" i="1"/>
  <c r="A47" i="3" s="1"/>
  <c r="C12" i="1"/>
  <c r="A42" i="3" s="1"/>
  <c r="C6" i="1"/>
  <c r="A36" i="3" s="1"/>
  <c r="C26" i="1"/>
  <c r="A56" i="3" s="1"/>
  <c r="C21" i="1"/>
  <c r="A51" i="3" s="1"/>
  <c r="C16" i="1"/>
  <c r="A46" i="3" s="1"/>
  <c r="C10" i="1"/>
  <c r="A40" i="3" s="1"/>
  <c r="C5" i="1"/>
  <c r="A35" i="3" s="1"/>
  <c r="N27" i="1"/>
  <c r="M27" i="1"/>
  <c r="O28" i="1" s="1"/>
  <c r="Q5" i="1"/>
  <c r="N5" i="1"/>
  <c r="M5" i="1"/>
  <c r="C4" i="4"/>
  <c r="Q4" i="1"/>
  <c r="N17" i="1"/>
  <c r="P19" i="1" s="1"/>
  <c r="M17" i="1"/>
  <c r="O19" i="1" s="1"/>
  <c r="L7" i="1"/>
  <c r="R6" i="1"/>
  <c r="B5" i="4"/>
  <c r="J8" i="2"/>
  <c r="F7" i="1" s="1"/>
  <c r="D37" i="3" s="1"/>
  <c r="N11" i="1"/>
  <c r="M11" i="1"/>
  <c r="N22" i="1"/>
  <c r="F5" i="1"/>
  <c r="D35" i="3" s="1"/>
  <c r="J13" i="2"/>
  <c r="F12" i="1" s="1"/>
  <c r="D42" i="3" s="1"/>
  <c r="J5" i="2"/>
  <c r="F4" i="1" s="1"/>
  <c r="D34" i="3" s="1"/>
  <c r="J4" i="2"/>
  <c r="F3" i="1" s="1"/>
  <c r="D33" i="3" s="1"/>
  <c r="C1" i="4"/>
  <c r="F2" i="1"/>
  <c r="C7" i="4"/>
  <c r="J23" i="2"/>
  <c r="F22" i="1" s="1"/>
  <c r="D52" i="3" s="1"/>
  <c r="F20" i="1"/>
  <c r="D50" i="3" s="1"/>
  <c r="J29" i="2"/>
  <c r="F28" i="1" s="1"/>
  <c r="D58" i="3" s="1"/>
  <c r="C9" i="4"/>
  <c r="E20" i="1"/>
  <c r="C50" i="3" s="1"/>
  <c r="I22" i="2"/>
  <c r="E21" i="1" s="1"/>
  <c r="C51" i="3" s="1"/>
  <c r="J22" i="2"/>
  <c r="F21" i="1" s="1"/>
  <c r="D51" i="3" s="1"/>
  <c r="C3" i="4"/>
  <c r="J11" i="2"/>
  <c r="F10" i="1" s="1"/>
  <c r="D40" i="3" s="1"/>
  <c r="F8" i="1"/>
  <c r="D38" i="3" s="1"/>
  <c r="J10" i="2"/>
  <c r="F9" i="1" s="1"/>
  <c r="D39" i="3" s="1"/>
  <c r="I19" i="2"/>
  <c r="E18" i="1" s="1"/>
  <c r="C48" i="3" s="1"/>
  <c r="I20" i="2"/>
  <c r="E19" i="1" s="1"/>
  <c r="C49" i="3" s="1"/>
  <c r="E17" i="1"/>
  <c r="C47" i="3" s="1"/>
  <c r="B8" i="4"/>
  <c r="I25" i="2"/>
  <c r="E24" i="1" s="1"/>
  <c r="C54" i="3" s="1"/>
  <c r="E23" i="1"/>
  <c r="C53" i="3" s="1"/>
  <c r="Q2" i="1"/>
  <c r="N2" i="1"/>
  <c r="M2" i="1"/>
  <c r="Q6" i="1"/>
  <c r="N8" i="1"/>
  <c r="M8" i="1"/>
  <c r="N14" i="1"/>
  <c r="M14" i="1"/>
  <c r="N20" i="1"/>
  <c r="M20" i="1"/>
  <c r="O22" i="1" s="1"/>
  <c r="N28" i="1"/>
  <c r="Q3" i="1"/>
  <c r="B6" i="4"/>
  <c r="C27" i="1"/>
  <c r="A57" i="3" s="1"/>
  <c r="C23" i="1"/>
  <c r="A53" i="3" s="1"/>
  <c r="C19" i="1"/>
  <c r="A49" i="3" s="1"/>
  <c r="C15" i="1"/>
  <c r="A45" i="3" s="1"/>
  <c r="C11" i="1"/>
  <c r="A41" i="3" s="1"/>
  <c r="C7" i="1"/>
  <c r="A14" i="3" l="1"/>
  <c r="A15" i="3"/>
  <c r="O7" i="1"/>
  <c r="U4" i="1"/>
  <c r="A15" i="1"/>
  <c r="F45" i="3" s="1"/>
  <c r="A9" i="1"/>
  <c r="F39" i="3" s="1"/>
  <c r="A5" i="4"/>
  <c r="A4" i="4"/>
  <c r="A10" i="1"/>
  <c r="F40" i="3" s="1"/>
  <c r="A11" i="1"/>
  <c r="F41" i="3" s="1"/>
  <c r="A16" i="1"/>
  <c r="F46" i="3" s="1"/>
  <c r="A8" i="1"/>
  <c r="F38" i="3" s="1"/>
  <c r="A3" i="4"/>
  <c r="A13" i="1"/>
  <c r="F43" i="3" s="1"/>
  <c r="A12" i="1"/>
  <c r="F42" i="3" s="1"/>
  <c r="B18" i="2"/>
  <c r="A17" i="1" s="1"/>
  <c r="F47" i="3" s="1"/>
  <c r="O10" i="1"/>
  <c r="P25" i="1"/>
  <c r="O16" i="1"/>
  <c r="O13" i="1"/>
  <c r="O4" i="1"/>
  <c r="P28" i="1"/>
  <c r="P22" i="1"/>
  <c r="P10" i="1"/>
  <c r="P7" i="1"/>
  <c r="P13" i="1"/>
  <c r="P16" i="1"/>
  <c r="P4" i="1"/>
  <c r="A11" i="3"/>
  <c r="A10" i="3"/>
  <c r="C32" i="3"/>
  <c r="A9" i="3"/>
  <c r="A8" i="3"/>
  <c r="D32" i="3"/>
  <c r="A13" i="3"/>
  <c r="S3" i="1"/>
  <c r="E33" i="3"/>
  <c r="S4" i="1"/>
  <c r="E34" i="3"/>
  <c r="S5" i="1"/>
  <c r="E35" i="3"/>
  <c r="A37" i="3"/>
  <c r="A12" i="3"/>
  <c r="E36" i="3"/>
  <c r="S6" i="1"/>
  <c r="L8" i="1"/>
  <c r="Q7" i="1"/>
  <c r="T7" i="1" s="1"/>
  <c r="R7" i="1"/>
  <c r="U7" i="1" s="1"/>
  <c r="W4" i="1"/>
  <c r="S2" i="1"/>
  <c r="T4" i="1"/>
  <c r="E32" i="3"/>
  <c r="A18" i="1" l="1"/>
  <c r="F48" i="3" s="1"/>
  <c r="A6" i="4"/>
  <c r="A19" i="1"/>
  <c r="F49" i="3" s="1"/>
  <c r="B21" i="2"/>
  <c r="A20" i="1" s="1"/>
  <c r="F50" i="3" s="1"/>
  <c r="W7" i="1"/>
  <c r="V4" i="1"/>
  <c r="E37" i="3"/>
  <c r="S7" i="1"/>
  <c r="V7" i="1" s="1"/>
  <c r="R8" i="1"/>
  <c r="L9" i="1"/>
  <c r="Q8" i="1"/>
  <c r="A21" i="1" l="1"/>
  <c r="F51" i="3" s="1"/>
  <c r="A22" i="1"/>
  <c r="F52" i="3" s="1"/>
  <c r="B24" i="2"/>
  <c r="A23" i="1" s="1"/>
  <c r="F53" i="3" s="1"/>
  <c r="A7" i="4"/>
  <c r="S8" i="1"/>
  <c r="E38" i="3"/>
  <c r="L10" i="1"/>
  <c r="R9" i="1"/>
  <c r="Q9" i="1"/>
  <c r="B27" i="2" l="1"/>
  <c r="B30" i="2" s="1"/>
  <c r="A24" i="1"/>
  <c r="F54" i="3" s="1"/>
  <c r="A25" i="1"/>
  <c r="F55" i="3" s="1"/>
  <c r="A8" i="4"/>
  <c r="S9" i="1"/>
  <c r="E39" i="3"/>
  <c r="A26" i="1"/>
  <c r="F56" i="3" s="1"/>
  <c r="A28" i="1"/>
  <c r="F58" i="3" s="1"/>
  <c r="L11" i="1"/>
  <c r="R10" i="1"/>
  <c r="U10" i="1" s="1"/>
  <c r="Q10" i="1"/>
  <c r="W10" i="1" s="1"/>
  <c r="A27" i="1" l="1"/>
  <c r="F57" i="3" s="1"/>
  <c r="A9" i="4"/>
  <c r="A31" i="1"/>
  <c r="B33" i="2"/>
  <c r="B36" i="2" s="1"/>
  <c r="A30" i="1"/>
  <c r="A29" i="1"/>
  <c r="S10" i="1"/>
  <c r="V10" i="1" s="1"/>
  <c r="E40" i="3"/>
  <c r="T10" i="1"/>
  <c r="L12" i="1"/>
  <c r="R11" i="1"/>
  <c r="Q11" i="1"/>
  <c r="B39" i="2" l="1"/>
  <c r="A35" i="1"/>
  <c r="A37" i="1"/>
  <c r="A36" i="1"/>
  <c r="A34" i="1"/>
  <c r="A33" i="1"/>
  <c r="A32" i="1"/>
  <c r="L13" i="1"/>
  <c r="R12" i="1"/>
  <c r="Q12" i="1"/>
  <c r="E41" i="3"/>
  <c r="S11" i="1"/>
  <c r="B42" i="2" l="1"/>
  <c r="A39" i="1"/>
  <c r="A38" i="1"/>
  <c r="A40" i="1"/>
  <c r="S12" i="1"/>
  <c r="E42" i="3"/>
  <c r="L14" i="1"/>
  <c r="R13" i="1"/>
  <c r="U13" i="1" s="1"/>
  <c r="Q13" i="1"/>
  <c r="T13" i="1" s="1"/>
  <c r="B45" i="2" l="1"/>
  <c r="A43" i="1"/>
  <c r="A42" i="1"/>
  <c r="A41" i="1"/>
  <c r="E43" i="3"/>
  <c r="S13" i="1"/>
  <c r="V13" i="1" s="1"/>
  <c r="W13" i="1"/>
  <c r="L15" i="1"/>
  <c r="R14" i="1"/>
  <c r="Q14" i="1"/>
  <c r="B48" i="2" l="1"/>
  <c r="A46" i="1"/>
  <c r="A44" i="1"/>
  <c r="A45" i="1"/>
  <c r="S14" i="1"/>
  <c r="E44" i="3"/>
  <c r="L16" i="1"/>
  <c r="R15" i="1"/>
  <c r="Q15" i="1"/>
  <c r="B51" i="2" l="1"/>
  <c r="A47" i="1"/>
  <c r="A49" i="1"/>
  <c r="A48" i="1"/>
  <c r="E45" i="3"/>
  <c r="S15" i="1"/>
  <c r="L17" i="1"/>
  <c r="R16" i="1"/>
  <c r="U16" i="1" s="1"/>
  <c r="Q16" i="1"/>
  <c r="W16" i="1" s="1"/>
  <c r="B54" i="2" l="1"/>
  <c r="A51" i="1"/>
  <c r="A50" i="1"/>
  <c r="A52" i="1"/>
  <c r="S16" i="1"/>
  <c r="V16" i="1" s="1"/>
  <c r="E46" i="3"/>
  <c r="T16" i="1"/>
  <c r="L18" i="1"/>
  <c r="R17" i="1"/>
  <c r="Q17" i="1"/>
  <c r="A55" i="1" l="1"/>
  <c r="A54" i="1"/>
  <c r="A53" i="1"/>
  <c r="S17" i="1"/>
  <c r="E47" i="3"/>
  <c r="L19" i="1"/>
  <c r="R18" i="1"/>
  <c r="Q18" i="1"/>
  <c r="E48" i="3" l="1"/>
  <c r="S18" i="1"/>
  <c r="L20" i="1"/>
  <c r="R19" i="1"/>
  <c r="U19" i="1" s="1"/>
  <c r="Q19" i="1"/>
  <c r="L21" i="1" l="1"/>
  <c r="Q20" i="1"/>
  <c r="R20" i="1"/>
  <c r="S19" i="1"/>
  <c r="V19" i="1" s="1"/>
  <c r="E49" i="3"/>
  <c r="W19" i="1"/>
  <c r="T19" i="1"/>
  <c r="S20" i="1" l="1"/>
  <c r="E50" i="3"/>
  <c r="R21" i="1"/>
  <c r="L22" i="1"/>
  <c r="Q21" i="1"/>
  <c r="L23" i="1" l="1"/>
  <c r="R22" i="1"/>
  <c r="U22" i="1" s="1"/>
  <c r="Q22" i="1"/>
  <c r="W22" i="1" s="1"/>
  <c r="S21" i="1"/>
  <c r="E51" i="3"/>
  <c r="T22" i="1" l="1"/>
  <c r="L24" i="1"/>
  <c r="R23" i="1"/>
  <c r="Q23" i="1"/>
  <c r="S22" i="1"/>
  <c r="V22" i="1" s="1"/>
  <c r="E52" i="3"/>
  <c r="S23" i="1" l="1"/>
  <c r="E53" i="3"/>
  <c r="L25" i="1"/>
  <c r="R24" i="1"/>
  <c r="Q24" i="1"/>
  <c r="E54" i="3" l="1"/>
  <c r="S24" i="1"/>
  <c r="R25" i="1"/>
  <c r="U25" i="1" s="1"/>
  <c r="L26" i="1"/>
  <c r="Q25" i="1"/>
  <c r="W25" i="1" s="1"/>
  <c r="T25" i="1" l="1"/>
  <c r="S25" i="1"/>
  <c r="V25" i="1" s="1"/>
  <c r="E55" i="3"/>
  <c r="R26" i="1"/>
  <c r="L27" i="1"/>
  <c r="Q26" i="1"/>
  <c r="S26" i="1" l="1"/>
  <c r="E56" i="3"/>
  <c r="R27" i="1"/>
  <c r="L28" i="1"/>
  <c r="L29" i="1" s="1"/>
  <c r="Q27" i="1"/>
  <c r="L30" i="1" l="1"/>
  <c r="Q29" i="1"/>
  <c r="R29" i="1"/>
  <c r="S27" i="1"/>
  <c r="E57" i="3"/>
  <c r="R28" i="1"/>
  <c r="U28" i="1" s="1"/>
  <c r="Q28" i="1"/>
  <c r="S29" i="1" l="1"/>
  <c r="L31" i="1"/>
  <c r="Q30" i="1"/>
  <c r="R30" i="1"/>
  <c r="S28" i="1"/>
  <c r="V28" i="1" s="1"/>
  <c r="E58" i="3"/>
  <c r="W28" i="1"/>
  <c r="T28" i="1"/>
  <c r="S30" i="1" l="1"/>
  <c r="L32" i="1"/>
  <c r="R31" i="1"/>
  <c r="U31" i="1" s="1"/>
  <c r="Q31" i="1"/>
  <c r="S31" i="1" l="1"/>
  <c r="V31" i="1" s="1"/>
  <c r="W31" i="1"/>
  <c r="T31" i="1"/>
  <c r="L33" i="1"/>
  <c r="R32" i="1"/>
  <c r="Q32" i="1"/>
  <c r="Q33" i="1" l="1"/>
  <c r="R33" i="1"/>
  <c r="L34" i="1"/>
  <c r="S32" i="1"/>
  <c r="S33" i="1" l="1"/>
  <c r="L35" i="1"/>
  <c r="R34" i="1"/>
  <c r="U34" i="1" s="1"/>
  <c r="Q34" i="1"/>
  <c r="T34" i="1" l="1"/>
  <c r="S34" i="1"/>
  <c r="V34" i="1" s="1"/>
  <c r="W34" i="1"/>
  <c r="L36" i="1"/>
  <c r="Q35" i="1"/>
  <c r="R35" i="1"/>
  <c r="L37" i="1" l="1"/>
  <c r="Q36" i="1"/>
  <c r="R36" i="1"/>
  <c r="S35" i="1"/>
  <c r="S36" i="1" l="1"/>
  <c r="L38" i="1"/>
  <c r="R37" i="1"/>
  <c r="U37" i="1" s="1"/>
  <c r="Q37" i="1"/>
  <c r="W37" i="1" s="1"/>
  <c r="S37" i="1" l="1"/>
  <c r="V37" i="1" s="1"/>
  <c r="T37" i="1"/>
  <c r="L39" i="1"/>
  <c r="R38" i="1"/>
  <c r="Q38" i="1"/>
  <c r="L40" i="1" l="1"/>
  <c r="Q39" i="1"/>
  <c r="R39" i="1"/>
  <c r="S38" i="1"/>
  <c r="S39" i="1" l="1"/>
  <c r="L41" i="1"/>
  <c r="R40" i="1"/>
  <c r="U40" i="1" s="1"/>
  <c r="Q40" i="1"/>
  <c r="W40" i="1" s="1"/>
  <c r="T40" i="1" l="1"/>
  <c r="L42" i="1"/>
  <c r="Q41" i="1"/>
  <c r="R41" i="1"/>
  <c r="S40" i="1"/>
  <c r="V40" i="1" s="1"/>
  <c r="L43" i="1" l="1"/>
  <c r="R42" i="1"/>
  <c r="Q42" i="1"/>
  <c r="S41" i="1"/>
  <c r="S42" i="1" l="1"/>
  <c r="L44" i="1"/>
  <c r="R43" i="1"/>
  <c r="U43" i="1" s="1"/>
  <c r="Q43" i="1"/>
  <c r="T43" i="1"/>
  <c r="S43" i="1" l="1"/>
  <c r="V43" i="1" s="1"/>
  <c r="W43" i="1"/>
  <c r="L45" i="1"/>
  <c r="Q44" i="1"/>
  <c r="R44" i="1"/>
  <c r="S44" i="1" l="1"/>
  <c r="L46" i="1"/>
  <c r="R45" i="1"/>
  <c r="Q45" i="1"/>
  <c r="S45" i="1" l="1"/>
  <c r="L47" i="1"/>
  <c r="R46" i="1"/>
  <c r="U46" i="1" s="1"/>
  <c r="Q46" i="1"/>
  <c r="W46" i="1" s="1"/>
  <c r="S46" i="1" l="1"/>
  <c r="V46" i="1" s="1"/>
  <c r="T46" i="1"/>
  <c r="L48" i="1"/>
  <c r="R47" i="1"/>
  <c r="Q47" i="1"/>
  <c r="S47" i="1" l="1"/>
  <c r="L49" i="1"/>
  <c r="R48" i="1"/>
  <c r="Q48" i="1"/>
  <c r="S48" i="1" s="1"/>
  <c r="L50" i="1" l="1"/>
  <c r="Q49" i="1"/>
  <c r="R49" i="1"/>
  <c r="U49" i="1" s="1"/>
  <c r="S49" i="1" l="1"/>
  <c r="V49" i="1" s="1"/>
  <c r="W49" i="1"/>
  <c r="T49" i="1"/>
  <c r="L51" i="1"/>
  <c r="R50" i="1"/>
  <c r="Q50" i="1"/>
  <c r="L52" i="1" l="1"/>
  <c r="R51" i="1"/>
  <c r="Q51" i="1"/>
  <c r="S51" i="1" s="1"/>
  <c r="S50" i="1"/>
  <c r="L53" i="1" l="1"/>
  <c r="R52" i="1"/>
  <c r="U52" i="1" s="1"/>
  <c r="Q52" i="1"/>
  <c r="S52" i="1" s="1"/>
  <c r="V52" i="1" s="1"/>
  <c r="T52" i="1" l="1"/>
  <c r="W52" i="1"/>
  <c r="L54" i="1"/>
  <c r="R53" i="1"/>
  <c r="Q53" i="1"/>
  <c r="S53" i="1" l="1"/>
  <c r="L55" i="1"/>
  <c r="R54" i="1"/>
  <c r="Q54" i="1"/>
  <c r="S54" i="1" s="1"/>
  <c r="Q55" i="1" l="1"/>
  <c r="R55" i="1"/>
  <c r="U55" i="1" s="1"/>
  <c r="S55" i="1" l="1"/>
  <c r="V55" i="1" s="1"/>
  <c r="T55" i="1"/>
  <c r="W55" i="1"/>
</calcChain>
</file>

<file path=xl/comments1.xml><?xml version="1.0" encoding="utf-8"?>
<comments xmlns="http://schemas.openxmlformats.org/spreadsheetml/2006/main">
  <authors>
    <author>Bruce Bowler</author>
  </authors>
  <commentList>
    <comment ref="K1" authorId="0" shapeId="0">
      <text>
        <r>
          <rPr>
            <b/>
            <sz val="8"/>
            <color indexed="81"/>
            <rFont val="Tahoma"/>
            <family val="2"/>
          </rPr>
          <t>Bruce Bowler:</t>
        </r>
        <r>
          <rPr>
            <sz val="8"/>
            <color indexed="81"/>
            <rFont val="Tahoma"/>
            <family val="2"/>
          </rPr>
          <t xml:space="preserve">
*Dilution = 1 means there is no dilution</t>
        </r>
      </text>
    </comment>
  </commentList>
</comments>
</file>

<file path=xl/sharedStrings.xml><?xml version="1.0" encoding="utf-8"?>
<sst xmlns="http://schemas.openxmlformats.org/spreadsheetml/2006/main" count="157" uniqueCount="87">
  <si>
    <t>Sample #</t>
  </si>
  <si>
    <t>Filter</t>
  </si>
  <si>
    <t>Date</t>
  </si>
  <si>
    <t>Time</t>
  </si>
  <si>
    <t>Lat</t>
  </si>
  <si>
    <t>Lon</t>
  </si>
  <si>
    <t>F vol (ml)</t>
  </si>
  <si>
    <t>E vol (ml)</t>
  </si>
  <si>
    <t>Fb</t>
  </si>
  <si>
    <t>Fa</t>
  </si>
  <si>
    <t>Dilution</t>
  </si>
  <si>
    <t>Chl (ug/l)</t>
  </si>
  <si>
    <t>Fb/Fa</t>
  </si>
  <si>
    <t>Avg Chl</t>
  </si>
  <si>
    <t>Avg Fb/Fa</t>
  </si>
  <si>
    <t>Chl a</t>
  </si>
  <si>
    <t>Pheo</t>
  </si>
  <si>
    <t>Chl a+Pheo</t>
  </si>
  <si>
    <t>Avg Chl a</t>
  </si>
  <si>
    <t>Avg Pheo</t>
  </si>
  <si>
    <t>Avg Chla+Pheo</t>
  </si>
  <si>
    <t>HA</t>
  </si>
  <si>
    <t>Factor     (r/r-1)</t>
  </si>
  <si>
    <t>fb</t>
  </si>
  <si>
    <t>fa</t>
  </si>
  <si>
    <t>Sample
#</t>
  </si>
  <si>
    <r>
      <t xml:space="preserve">Date
</t>
    </r>
    <r>
      <rPr>
        <b/>
        <sz val="10"/>
        <rFont val="Geneva"/>
      </rPr>
      <t>mm/dd/yyyy</t>
    </r>
  </si>
  <si>
    <r>
      <t xml:space="preserve">Time
</t>
    </r>
    <r>
      <rPr>
        <b/>
        <sz val="10"/>
        <rFont val="Geneva"/>
      </rPr>
      <t>hh:mm</t>
    </r>
  </si>
  <si>
    <t>Lat
(degrees)</t>
  </si>
  <si>
    <t>Lat
(minutes)</t>
  </si>
  <si>
    <t>Lon
(degrees)</t>
  </si>
  <si>
    <t>Lon
(minutes)</t>
  </si>
  <si>
    <t>lat</t>
  </si>
  <si>
    <t>lon</t>
  </si>
  <si>
    <t>/begin_header</t>
  </si>
  <si>
    <t>/affiliations=Bigelow_Laboratory_for_Ocean_Sciences</t>
  </si>
  <si>
    <t>/investigators=William_Balch</t>
  </si>
  <si>
    <t>/contact=bbalch@bigelow.org</t>
  </si>
  <si>
    <t>/experiment=Scotia_Prince_ferry</t>
  </si>
  <si>
    <t>/data_type=pigment</t>
  </si>
  <si>
    <t>/fields=date,time,lat,lon,chl,station</t>
  </si>
  <si>
    <t>/units=yyyymmdd,hh:mm:ss,degrees,degrees,mg/m^3,none</t>
  </si>
  <si>
    <t>/delimiter=tab</t>
  </si>
  <si>
    <t>/documents=readme.txt</t>
  </si>
  <si>
    <t>/data_status=final</t>
  </si>
  <si>
    <t>/missing=-99.99</t>
  </si>
  <si>
    <t>/water_depth=NA</t>
  </si>
  <si>
    <t>/wind_speed=NA</t>
  </si>
  <si>
    <t>/wave_height=NA</t>
  </si>
  <si>
    <t>/secchi_depth=NA</t>
  </si>
  <si>
    <t>/station=NA</t>
  </si>
  <si>
    <t>/cloud_percent=NA</t>
  </si>
  <si>
    <t>/calibration_files=fluorometer-calibration.txt</t>
  </si>
  <si>
    <t>/measurement_depth=3</t>
  </si>
  <si>
    <t>/end_header@</t>
  </si>
  <si>
    <t>Blank</t>
  </si>
  <si>
    <t>Factor
tau/(tau-1)</t>
  </si>
  <si>
    <t>scale</t>
  </si>
  <si>
    <t>corr fb</t>
  </si>
  <si>
    <t>corr fa</t>
  </si>
  <si>
    <t>high</t>
  </si>
  <si>
    <t>medium</t>
  </si>
  <si>
    <t>low</t>
  </si>
  <si>
    <t>Dev. Chla</t>
  </si>
  <si>
    <t xml:space="preserve">Cruise: </t>
  </si>
  <si>
    <t>Enter data in green cells only!</t>
  </si>
  <si>
    <t>TN376 UW</t>
  </si>
  <si>
    <t>m</t>
  </si>
  <si>
    <t>Treatment</t>
  </si>
  <si>
    <t>control 1</t>
  </si>
  <si>
    <t>control 2</t>
  </si>
  <si>
    <t>control 3</t>
  </si>
  <si>
    <t>NO3 4</t>
  </si>
  <si>
    <t>NO3 5</t>
  </si>
  <si>
    <t>NO3 6</t>
  </si>
  <si>
    <t>SAMW 7</t>
  </si>
  <si>
    <t>SAMW 8</t>
  </si>
  <si>
    <t>SAMW 9</t>
  </si>
  <si>
    <t>Si 10</t>
  </si>
  <si>
    <t>Si 11</t>
  </si>
  <si>
    <t>Si 12</t>
  </si>
  <si>
    <t>Fe + Si 13</t>
  </si>
  <si>
    <t>Fe + Si 14</t>
  </si>
  <si>
    <t>Fe + Si 15</t>
  </si>
  <si>
    <t>Fe 16</t>
  </si>
  <si>
    <t>Fe 17</t>
  </si>
  <si>
    <t>Fe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</si>
</sst>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_)"/>
    <numFmt numFmtId="165" formatCode="0_)"/>
    <numFmt numFmtId="166" formatCode="0.00_)"/>
    <numFmt numFmtId="167" formatCode="0.000_)"/>
    <numFmt numFmtId="168" formatCode="0.0000000"/>
    <numFmt numFmtId="169" formatCode="0.0"/>
    <numFmt numFmtId="170" formatCode="0.0000"/>
    <numFmt numFmtId="171" formatCode="yyyymmdd"/>
    <numFmt numFmtId="172" formatCode="h:mm;@"/>
  </numFmts>
  <fonts count="9">
    <font>
      <sz val="10"/>
      <name val="Geneva"/>
    </font>
    <font>
      <b/>
      <sz val="10"/>
      <name val="Geneva"/>
    </font>
    <font>
      <sz val="10"/>
      <name val="Geneva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4"/>
      <name val="Geneva"/>
    </font>
    <font>
      <sz val="8"/>
      <name val="Geneva"/>
    </font>
    <font>
      <sz val="10"/>
      <color indexed="10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167" fontId="0" fillId="0" borderId="0" xfId="0" applyNumberFormat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wrapText="1"/>
    </xf>
    <xf numFmtId="164" fontId="1" fillId="0" borderId="0" xfId="0" applyNumberFormat="1" applyFont="1" applyAlignment="1" applyProtection="1">
      <alignment horizontal="center" wrapText="1"/>
    </xf>
    <xf numFmtId="169" fontId="1" fillId="0" borderId="0" xfId="0" applyNumberFormat="1" applyFont="1" applyAlignment="1" applyProtection="1">
      <alignment horizontal="center" wrapText="1"/>
    </xf>
    <xf numFmtId="165" fontId="1" fillId="0" borderId="0" xfId="0" applyNumberFormat="1" applyFont="1" applyAlignment="1" applyProtection="1">
      <alignment horizontal="center" wrapText="1"/>
    </xf>
    <xf numFmtId="166" fontId="1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67" fontId="1" fillId="0" borderId="0" xfId="0" applyNumberFormat="1" applyFont="1" applyAlignment="1" applyProtection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 applyProtection="1">
      <alignment horizontal="center"/>
    </xf>
    <xf numFmtId="165" fontId="2" fillId="0" borderId="0" xfId="0" applyNumberFormat="1" applyFont="1" applyAlignment="1" applyProtection="1">
      <alignment horizontal="center" wrapText="1"/>
    </xf>
    <xf numFmtId="168" fontId="2" fillId="0" borderId="0" xfId="0" applyNumberFormat="1" applyFont="1" applyAlignment="1" applyProtection="1">
      <alignment horizontal="center"/>
    </xf>
    <xf numFmtId="166" fontId="2" fillId="0" borderId="0" xfId="0" applyNumberFormat="1" applyFont="1" applyAlignment="1" applyProtection="1">
      <alignment horizontal="center"/>
    </xf>
    <xf numFmtId="166" fontId="2" fillId="0" borderId="0" xfId="0" applyNumberFormat="1" applyFont="1" applyAlignment="1" applyProtection="1">
      <alignment horizontal="center" wrapText="1"/>
    </xf>
    <xf numFmtId="167" fontId="2" fillId="0" borderId="0" xfId="0" applyNumberFormat="1" applyFont="1" applyAlignment="1" applyProtection="1">
      <alignment horizontal="center"/>
    </xf>
    <xf numFmtId="167" fontId="2" fillId="0" borderId="0" xfId="0" applyNumberFormat="1" applyFont="1" applyAlignment="1" applyProtection="1">
      <alignment horizontal="center" wrapText="1"/>
    </xf>
    <xf numFmtId="0" fontId="2" fillId="0" borderId="0" xfId="0" applyFont="1" applyAlignment="1">
      <alignment horizontal="center" wrapText="1"/>
    </xf>
    <xf numFmtId="169" fontId="0" fillId="0" borderId="0" xfId="0" applyNumberFormat="1" applyAlignment="1">
      <alignment horizontal="center"/>
    </xf>
    <xf numFmtId="21" fontId="1" fillId="0" borderId="0" xfId="0" applyNumberFormat="1" applyFont="1" applyAlignment="1" applyProtection="1">
      <alignment horizontal="center" wrapText="1"/>
    </xf>
    <xf numFmtId="21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Fill="1"/>
    <xf numFmtId="0" fontId="0" fillId="2" borderId="0" xfId="0" applyFill="1" applyProtection="1">
      <protection locked="0"/>
    </xf>
    <xf numFmtId="14" fontId="0" fillId="2" borderId="0" xfId="0" applyNumberFormat="1" applyFill="1" applyProtection="1">
      <protection locked="0"/>
    </xf>
    <xf numFmtId="14" fontId="0" fillId="0" borderId="0" xfId="0" applyNumberFormat="1"/>
    <xf numFmtId="14" fontId="0" fillId="0" borderId="0" xfId="0" applyNumberFormat="1" applyFill="1"/>
    <xf numFmtId="20" fontId="0" fillId="0" borderId="0" xfId="0" applyNumberFormat="1"/>
    <xf numFmtId="0" fontId="0" fillId="2" borderId="0" xfId="0" applyFill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2" borderId="0" xfId="0" applyNumberFormat="1" applyFill="1" applyProtection="1">
      <protection locked="0"/>
    </xf>
    <xf numFmtId="2" fontId="0" fillId="0" borderId="0" xfId="0" applyNumberFormat="1"/>
    <xf numFmtId="2" fontId="0" fillId="0" borderId="0" xfId="0" applyNumberFormat="1" applyFill="1" applyProtection="1"/>
    <xf numFmtId="171" fontId="2" fillId="0" borderId="0" xfId="0" applyNumberFormat="1" applyFont="1" applyAlignment="1">
      <alignment horizontal="left"/>
    </xf>
    <xf numFmtId="2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/>
    <xf numFmtId="170" fontId="0" fillId="0" borderId="0" xfId="0" applyNumberFormat="1"/>
    <xf numFmtId="2" fontId="8" fillId="0" borderId="0" xfId="0" applyNumberFormat="1" applyFont="1"/>
    <xf numFmtId="0" fontId="8" fillId="0" borderId="0" xfId="0" applyFont="1"/>
    <xf numFmtId="172" fontId="0" fillId="0" borderId="0" xfId="0" applyNumberFormat="1"/>
    <xf numFmtId="172" fontId="0" fillId="0" borderId="0" xfId="0" applyNumberFormat="1" applyAlignment="1">
      <alignment horizontal="center" wrapText="1"/>
    </xf>
    <xf numFmtId="172" fontId="0" fillId="2" borderId="0" xfId="0" applyNumberFormat="1" applyFill="1" applyProtection="1">
      <protection locked="0"/>
    </xf>
    <xf numFmtId="14" fontId="0" fillId="3" borderId="0" xfId="0" applyNumberFormat="1" applyFill="1"/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72873922290172"/>
          <c:y val="4.9764573462423307E-2"/>
          <c:w val="0.75665098821321519"/>
          <c:h val="0.80334240017911918"/>
        </c:manualLayout>
      </c:layout>
      <c:scatterChart>
        <c:scatterStyle val="lineMarker"/>
        <c:varyColors val="0"/>
        <c:ser>
          <c:idx val="0"/>
          <c:order val="0"/>
          <c:tx>
            <c:strRef>
              <c:f>Entry!$J$2</c:f>
              <c:strCache>
                <c:ptCount val="1"/>
                <c:pt idx="0">
                  <c:v>lon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Entry!$J$3:$J$29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xVal>
          <c:yVal>
            <c:numRef>
              <c:f>Entry!$I$3:$I$29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26-4D9A-8A1E-7B0CDEA96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539039"/>
        <c:axId val="1"/>
      </c:scatterChart>
      <c:valAx>
        <c:axId val="1359539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longitude</a:t>
                </a:r>
              </a:p>
            </c:rich>
          </c:tx>
          <c:layout>
            <c:manualLayout>
              <c:xMode val="edge"/>
              <c:yMode val="edge"/>
              <c:x val="0.46507528893360045"/>
              <c:y val="0.914720255071209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latitude</a:t>
                </a:r>
              </a:p>
            </c:rich>
          </c:tx>
          <c:layout>
            <c:manualLayout>
              <c:xMode val="edge"/>
              <c:yMode val="edge"/>
              <c:x val="1.9277732183776184E-2"/>
              <c:y val="0.376788913358347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9539039"/>
        <c:crossesAt val="-70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469900</xdr:colOff>
      <xdr:row>11</xdr:row>
      <xdr:rowOff>120650</xdr:rowOff>
    </xdr:from>
    <xdr:to>
      <xdr:col>20</xdr:col>
      <xdr:colOff>57150</xdr:colOff>
      <xdr:row>28</xdr:row>
      <xdr:rowOff>101600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6"/>
  <sheetViews>
    <sheetView workbookViewId="0">
      <selection activeCell="A2" sqref="A2:XFD2"/>
    </sheetView>
  </sheetViews>
  <sheetFormatPr defaultRowHeight="12.5"/>
  <cols>
    <col min="1" max="1" width="8.7265625" style="50"/>
    <col min="2" max="2" width="7.26953125" bestFit="1" customWidth="1"/>
    <col min="3" max="3" width="11.81640625" bestFit="1" customWidth="1"/>
    <col min="4" max="4" width="7.26953125" style="46" bestFit="1" customWidth="1"/>
    <col min="5" max="5" width="8.453125" style="36" customWidth="1"/>
    <col min="6" max="6" width="9" style="36" customWidth="1"/>
    <col min="7" max="8" width="8.7265625" style="36" customWidth="1"/>
    <col min="9" max="9" width="9.453125" style="36" customWidth="1"/>
    <col min="10" max="10" width="9.26953125" style="36" customWidth="1"/>
    <col min="11" max="11" width="5.7265625" customWidth="1"/>
    <col min="12" max="13" width="7.26953125" customWidth="1"/>
    <col min="14" max="15" width="8.54296875" bestFit="1" customWidth="1"/>
  </cols>
  <sheetData>
    <row r="1" spans="1:18">
      <c r="A1" s="50" t="s">
        <v>68</v>
      </c>
      <c r="B1" t="s">
        <v>64</v>
      </c>
      <c r="C1" t="s">
        <v>66</v>
      </c>
      <c r="I1" s="44" t="s">
        <v>65</v>
      </c>
      <c r="J1" s="44"/>
      <c r="K1" s="45"/>
    </row>
    <row r="2" spans="1:18" s="32" customFormat="1" ht="34.5" customHeight="1">
      <c r="A2" s="51"/>
      <c r="B2" s="33" t="s">
        <v>25</v>
      </c>
      <c r="C2" s="33" t="s">
        <v>26</v>
      </c>
      <c r="D2" s="47" t="s">
        <v>27</v>
      </c>
      <c r="E2" s="34" t="s">
        <v>28</v>
      </c>
      <c r="F2" s="34" t="s">
        <v>29</v>
      </c>
      <c r="G2" s="34" t="s">
        <v>30</v>
      </c>
      <c r="H2" s="34" t="s">
        <v>31</v>
      </c>
      <c r="I2" s="34" t="s">
        <v>32</v>
      </c>
      <c r="J2" s="34" t="s">
        <v>33</v>
      </c>
      <c r="K2" s="4" t="s">
        <v>23</v>
      </c>
      <c r="L2" s="4" t="s">
        <v>24</v>
      </c>
      <c r="M2" s="4" t="s">
        <v>57</v>
      </c>
      <c r="N2" s="4" t="s">
        <v>58</v>
      </c>
      <c r="O2" s="4" t="s">
        <v>59</v>
      </c>
      <c r="P2" s="41" t="s">
        <v>56</v>
      </c>
      <c r="R2" s="32" t="s">
        <v>55</v>
      </c>
    </row>
    <row r="3" spans="1:18">
      <c r="A3" s="50" t="s">
        <v>69</v>
      </c>
      <c r="B3" s="26">
        <v>110</v>
      </c>
      <c r="C3" s="27">
        <v>42400</v>
      </c>
      <c r="D3" s="48">
        <v>0.53125</v>
      </c>
      <c r="E3" s="35"/>
      <c r="F3" s="35"/>
      <c r="G3" s="35"/>
      <c r="H3" s="35"/>
      <c r="I3" s="37">
        <f>IF(E3&lt;0,E3-F3/60,E3+F3/60)</f>
        <v>0</v>
      </c>
      <c r="J3" s="37">
        <f>IF(G3&lt;0,G3-H3/60,G3+H3/60)</f>
        <v>0</v>
      </c>
      <c r="K3" s="31">
        <v>7.04</v>
      </c>
      <c r="L3" s="31">
        <v>4.12</v>
      </c>
      <c r="M3" s="31" t="s">
        <v>67</v>
      </c>
      <c r="N3">
        <f>K3-IF(M3="h",$R$3,IF(M3="m",$R$4,IF(M3="l",$R$5,-99)))</f>
        <v>7.04</v>
      </c>
      <c r="O3">
        <f>L3-IF(M3="h",$R$3,IF(M3="m",$R$4,IF(M3="l",$R$5,-99)))</f>
        <v>4.12</v>
      </c>
      <c r="P3" s="26">
        <v>1.9438</v>
      </c>
      <c r="Q3" t="s">
        <v>60</v>
      </c>
      <c r="R3" s="26">
        <v>0</v>
      </c>
    </row>
    <row r="4" spans="1:18">
      <c r="B4" s="25"/>
      <c r="C4" s="28">
        <f>C3</f>
        <v>42400</v>
      </c>
      <c r="D4" s="46">
        <f>D3</f>
        <v>0.53125</v>
      </c>
      <c r="I4" s="37">
        <f>I3</f>
        <v>0</v>
      </c>
      <c r="J4" s="37">
        <f>J3</f>
        <v>0</v>
      </c>
      <c r="K4" s="31"/>
      <c r="L4" s="31"/>
      <c r="M4" s="31"/>
      <c r="N4">
        <f t="shared" ref="N4:N29" si="0">K4-IF(M4="h",$R$3,IF(M4="m",$R$4,IF(M4="l",$R$5,-99)))</f>
        <v>99</v>
      </c>
      <c r="O4">
        <f t="shared" ref="O4:O29" si="1">L4-IF(M4="h",$R$3,IF(M4="m",$R$4,IF(M4="l",$R$5,-99)))</f>
        <v>99</v>
      </c>
      <c r="Q4" t="s">
        <v>61</v>
      </c>
      <c r="R4" s="26">
        <v>0</v>
      </c>
    </row>
    <row r="5" spans="1:18">
      <c r="B5" s="25"/>
      <c r="C5" s="29">
        <f t="shared" ref="C5:C56" si="2">C4</f>
        <v>42400</v>
      </c>
      <c r="D5" s="46">
        <f>D4</f>
        <v>0.53125</v>
      </c>
      <c r="I5" s="37">
        <f>I3</f>
        <v>0</v>
      </c>
      <c r="J5" s="37">
        <f>J3</f>
        <v>0</v>
      </c>
      <c r="K5" s="31"/>
      <c r="L5" s="31"/>
      <c r="M5" s="31"/>
      <c r="N5">
        <f t="shared" si="0"/>
        <v>99</v>
      </c>
      <c r="O5">
        <f t="shared" si="1"/>
        <v>99</v>
      </c>
      <c r="Q5" t="s">
        <v>62</v>
      </c>
      <c r="R5" s="26">
        <v>1.9</v>
      </c>
    </row>
    <row r="6" spans="1:18">
      <c r="A6" s="50" t="s">
        <v>70</v>
      </c>
      <c r="B6" s="25">
        <f>B3+1</f>
        <v>111</v>
      </c>
      <c r="C6" s="49">
        <v>42400</v>
      </c>
      <c r="D6" s="48">
        <v>0.53125</v>
      </c>
      <c r="E6" s="35"/>
      <c r="F6" s="35"/>
      <c r="G6" s="35"/>
      <c r="H6" s="35"/>
      <c r="I6" s="37">
        <f>IF(E6&lt;0,E6-F6/60,E6+F6/60)</f>
        <v>0</v>
      </c>
      <c r="J6" s="37">
        <f>IF(G6&lt;0,G6-H6/60,G6+H6/60)</f>
        <v>0</v>
      </c>
      <c r="K6" s="31">
        <v>6.01</v>
      </c>
      <c r="L6" s="31">
        <v>3.6</v>
      </c>
      <c r="M6" s="31" t="s">
        <v>67</v>
      </c>
      <c r="N6">
        <f t="shared" si="0"/>
        <v>6.01</v>
      </c>
      <c r="O6">
        <f t="shared" si="1"/>
        <v>3.6</v>
      </c>
    </row>
    <row r="7" spans="1:18">
      <c r="B7" s="25"/>
      <c r="C7" s="29">
        <f t="shared" si="2"/>
        <v>42400</v>
      </c>
      <c r="D7" s="46">
        <f>D6</f>
        <v>0.53125</v>
      </c>
      <c r="I7" s="37">
        <f>I6</f>
        <v>0</v>
      </c>
      <c r="J7" s="37">
        <f>J6</f>
        <v>0</v>
      </c>
      <c r="K7" s="31"/>
      <c r="L7" s="31"/>
      <c r="M7" s="31"/>
      <c r="N7">
        <f t="shared" si="0"/>
        <v>99</v>
      </c>
      <c r="O7">
        <f t="shared" si="1"/>
        <v>99</v>
      </c>
    </row>
    <row r="8" spans="1:18">
      <c r="B8" s="25"/>
      <c r="C8" s="29">
        <f t="shared" si="2"/>
        <v>42400</v>
      </c>
      <c r="D8" s="46">
        <f>D6</f>
        <v>0.53125</v>
      </c>
      <c r="I8" s="37">
        <f>I6</f>
        <v>0</v>
      </c>
      <c r="J8" s="37">
        <f>J6</f>
        <v>0</v>
      </c>
      <c r="K8" s="31"/>
      <c r="L8" s="31"/>
      <c r="M8" s="31"/>
      <c r="N8">
        <f t="shared" si="0"/>
        <v>99</v>
      </c>
      <c r="O8">
        <f t="shared" si="1"/>
        <v>99</v>
      </c>
    </row>
    <row r="9" spans="1:18">
      <c r="A9" s="50" t="s">
        <v>71</v>
      </c>
      <c r="B9" s="25">
        <f>B6+1</f>
        <v>112</v>
      </c>
      <c r="C9" s="49">
        <v>42400</v>
      </c>
      <c r="D9" s="48">
        <v>0.53125</v>
      </c>
      <c r="E9" s="35"/>
      <c r="F9" s="35"/>
      <c r="G9" s="35"/>
      <c r="H9" s="35"/>
      <c r="I9" s="37">
        <f>IF(E9&lt;0,E9-F9/60,E9+F9/60)</f>
        <v>0</v>
      </c>
      <c r="J9" s="37">
        <f>IF(G9&lt;0,G9-H9/60,G9+H9/60)</f>
        <v>0</v>
      </c>
      <c r="K9" s="31">
        <v>7.94</v>
      </c>
      <c r="L9" s="31">
        <v>4.6500000000000004</v>
      </c>
      <c r="M9" s="31" t="s">
        <v>67</v>
      </c>
      <c r="N9">
        <f t="shared" si="0"/>
        <v>7.94</v>
      </c>
      <c r="O9">
        <f t="shared" si="1"/>
        <v>4.6500000000000004</v>
      </c>
    </row>
    <row r="10" spans="1:18">
      <c r="B10" s="25"/>
      <c r="C10" s="29">
        <f t="shared" si="2"/>
        <v>42400</v>
      </c>
      <c r="D10" s="46">
        <f>D9</f>
        <v>0.53125</v>
      </c>
      <c r="I10" s="37">
        <f>I9</f>
        <v>0</v>
      </c>
      <c r="J10" s="37">
        <f>J9</f>
        <v>0</v>
      </c>
      <c r="K10" s="31"/>
      <c r="L10" s="31"/>
      <c r="M10" s="31"/>
      <c r="N10">
        <f t="shared" si="0"/>
        <v>99</v>
      </c>
      <c r="O10">
        <f t="shared" si="1"/>
        <v>99</v>
      </c>
    </row>
    <row r="11" spans="1:18">
      <c r="B11" s="25"/>
      <c r="C11" s="29">
        <f t="shared" si="2"/>
        <v>42400</v>
      </c>
      <c r="D11" s="46">
        <f>D9</f>
        <v>0.53125</v>
      </c>
      <c r="I11" s="37">
        <f>I9</f>
        <v>0</v>
      </c>
      <c r="J11" s="37">
        <f>J9</f>
        <v>0</v>
      </c>
      <c r="K11" s="31"/>
      <c r="L11" s="31"/>
      <c r="M11" s="31"/>
      <c r="N11">
        <f t="shared" si="0"/>
        <v>99</v>
      </c>
      <c r="O11">
        <f t="shared" si="1"/>
        <v>99</v>
      </c>
    </row>
    <row r="12" spans="1:18">
      <c r="A12" s="50" t="s">
        <v>72</v>
      </c>
      <c r="B12" s="25">
        <v>113</v>
      </c>
      <c r="C12" s="27">
        <v>42400</v>
      </c>
      <c r="D12" s="48">
        <v>0.55208333333333337</v>
      </c>
      <c r="E12" s="35"/>
      <c r="F12" s="35"/>
      <c r="G12" s="35"/>
      <c r="H12" s="35"/>
      <c r="I12" s="37">
        <f>IF(E12&lt;0,E12-F12/60,E12+F12/60)</f>
        <v>0</v>
      </c>
      <c r="J12" s="37">
        <f>IF(G12&lt;0,G12-H12/60,G12+H12/60)</f>
        <v>0</v>
      </c>
      <c r="K12" s="31">
        <v>8.48</v>
      </c>
      <c r="L12" s="31">
        <v>4.9000000000000004</v>
      </c>
      <c r="M12" s="31" t="s">
        <v>67</v>
      </c>
      <c r="N12">
        <f t="shared" si="0"/>
        <v>8.48</v>
      </c>
      <c r="O12">
        <f t="shared" si="1"/>
        <v>4.9000000000000004</v>
      </c>
    </row>
    <row r="13" spans="1:18">
      <c r="B13" s="25"/>
      <c r="C13" s="29">
        <f t="shared" si="2"/>
        <v>42400</v>
      </c>
      <c r="D13" s="46">
        <f>D12</f>
        <v>0.55208333333333337</v>
      </c>
      <c r="I13" s="37">
        <f>I12</f>
        <v>0</v>
      </c>
      <c r="J13" s="37">
        <f>J12</f>
        <v>0</v>
      </c>
      <c r="K13" s="31"/>
      <c r="L13" s="31"/>
      <c r="M13" s="31"/>
      <c r="N13">
        <f t="shared" si="0"/>
        <v>99</v>
      </c>
      <c r="O13">
        <f t="shared" si="1"/>
        <v>99</v>
      </c>
    </row>
    <row r="14" spans="1:18">
      <c r="B14" s="25"/>
      <c r="C14" s="29">
        <f t="shared" si="2"/>
        <v>42400</v>
      </c>
      <c r="D14" s="46">
        <f>D12</f>
        <v>0.55208333333333337</v>
      </c>
      <c r="I14" s="37">
        <f>I12</f>
        <v>0</v>
      </c>
      <c r="J14" s="37">
        <f>J12</f>
        <v>0</v>
      </c>
      <c r="K14" s="31"/>
      <c r="L14" s="31"/>
      <c r="M14" s="31"/>
      <c r="N14">
        <f t="shared" si="0"/>
        <v>99</v>
      </c>
      <c r="O14">
        <f t="shared" si="1"/>
        <v>99</v>
      </c>
    </row>
    <row r="15" spans="1:18">
      <c r="A15" s="50" t="s">
        <v>73</v>
      </c>
      <c r="B15" s="25">
        <v>114</v>
      </c>
      <c r="C15" s="27">
        <v>42400</v>
      </c>
      <c r="D15" s="48">
        <v>0.55208333333333337</v>
      </c>
      <c r="E15" s="35"/>
      <c r="F15" s="35"/>
      <c r="G15" s="35"/>
      <c r="H15" s="35"/>
      <c r="I15" s="37">
        <f>IF(E15&lt;0,E15-F15/60,E15+F15/60)</f>
        <v>0</v>
      </c>
      <c r="J15" s="37">
        <f>IF(G15&lt;0,G15-H15/60,G15+H15/60)</f>
        <v>0</v>
      </c>
      <c r="K15" s="31">
        <v>8.84</v>
      </c>
      <c r="L15" s="31">
        <v>5.0999999999999996</v>
      </c>
      <c r="M15" s="31" t="s">
        <v>67</v>
      </c>
      <c r="N15">
        <f t="shared" si="0"/>
        <v>8.84</v>
      </c>
      <c r="O15">
        <f t="shared" si="1"/>
        <v>5.0999999999999996</v>
      </c>
    </row>
    <row r="16" spans="1:18">
      <c r="B16" s="25"/>
      <c r="C16" s="29">
        <f t="shared" si="2"/>
        <v>42400</v>
      </c>
      <c r="D16" s="46">
        <f>D15</f>
        <v>0.55208333333333337</v>
      </c>
      <c r="I16" s="37">
        <f>I15</f>
        <v>0</v>
      </c>
      <c r="J16" s="37">
        <f>J15</f>
        <v>0</v>
      </c>
      <c r="K16" s="31"/>
      <c r="L16" s="31"/>
      <c r="M16" s="31"/>
      <c r="N16">
        <f t="shared" si="0"/>
        <v>99</v>
      </c>
      <c r="O16">
        <f t="shared" si="1"/>
        <v>99</v>
      </c>
    </row>
    <row r="17" spans="1:15">
      <c r="B17" s="25"/>
      <c r="C17" s="29">
        <f t="shared" si="2"/>
        <v>42400</v>
      </c>
      <c r="D17" s="46">
        <f>D15</f>
        <v>0.55208333333333337</v>
      </c>
      <c r="I17" s="37">
        <f>I15</f>
        <v>0</v>
      </c>
      <c r="J17" s="37">
        <f>J15</f>
        <v>0</v>
      </c>
      <c r="K17" s="31"/>
      <c r="L17" s="31"/>
      <c r="M17" s="31"/>
      <c r="N17">
        <f t="shared" si="0"/>
        <v>99</v>
      </c>
      <c r="O17">
        <f t="shared" si="1"/>
        <v>99</v>
      </c>
    </row>
    <row r="18" spans="1:15">
      <c r="A18" s="50" t="s">
        <v>74</v>
      </c>
      <c r="B18" s="25">
        <f>B15+1</f>
        <v>115</v>
      </c>
      <c r="C18" s="27">
        <v>42400</v>
      </c>
      <c r="D18" s="48">
        <v>0.55208333333333337</v>
      </c>
      <c r="E18" s="35"/>
      <c r="F18" s="35"/>
      <c r="G18" s="35"/>
      <c r="H18" s="35"/>
      <c r="I18" s="37">
        <f>IF(E18&lt;0,E18-F18/60,E18+F18/60)</f>
        <v>0</v>
      </c>
      <c r="J18" s="37">
        <f>IF(G18&lt;0,G18-H18/60,G18+H18/60)</f>
        <v>0</v>
      </c>
      <c r="K18" s="31">
        <v>9.41</v>
      </c>
      <c r="L18" s="31">
        <v>5.46</v>
      </c>
      <c r="M18" s="31" t="s">
        <v>67</v>
      </c>
      <c r="N18">
        <f t="shared" si="0"/>
        <v>9.41</v>
      </c>
      <c r="O18">
        <f t="shared" si="1"/>
        <v>5.46</v>
      </c>
    </row>
    <row r="19" spans="1:15">
      <c r="B19" s="25"/>
      <c r="C19" s="29">
        <f t="shared" si="2"/>
        <v>42400</v>
      </c>
      <c r="D19" s="46">
        <f>D18</f>
        <v>0.55208333333333337</v>
      </c>
      <c r="I19" s="37">
        <f>I18</f>
        <v>0</v>
      </c>
      <c r="J19" s="37">
        <f>J18</f>
        <v>0</v>
      </c>
      <c r="K19" s="31"/>
      <c r="L19" s="31"/>
      <c r="M19" s="31"/>
      <c r="N19">
        <f t="shared" si="0"/>
        <v>99</v>
      </c>
      <c r="O19">
        <f t="shared" si="1"/>
        <v>99</v>
      </c>
    </row>
    <row r="20" spans="1:15">
      <c r="B20" s="25"/>
      <c r="C20" s="29">
        <f t="shared" si="2"/>
        <v>42400</v>
      </c>
      <c r="D20" s="46">
        <f>D18</f>
        <v>0.55208333333333337</v>
      </c>
      <c r="I20" s="37">
        <f>I18</f>
        <v>0</v>
      </c>
      <c r="J20" s="37">
        <f>J18</f>
        <v>0</v>
      </c>
      <c r="K20" s="31"/>
      <c r="L20" s="31"/>
      <c r="M20" s="31"/>
      <c r="N20">
        <f t="shared" si="0"/>
        <v>99</v>
      </c>
      <c r="O20">
        <f t="shared" si="1"/>
        <v>99</v>
      </c>
    </row>
    <row r="21" spans="1:15">
      <c r="A21" s="50" t="s">
        <v>75</v>
      </c>
      <c r="B21" s="25">
        <f>B18+1</f>
        <v>116</v>
      </c>
      <c r="C21" s="27">
        <v>42400</v>
      </c>
      <c r="D21" s="48">
        <v>0.57291666666666663</v>
      </c>
      <c r="E21" s="35"/>
      <c r="F21" s="35"/>
      <c r="G21" s="35"/>
      <c r="H21" s="35"/>
      <c r="I21" s="37">
        <f>IF(E21&lt;0,E21-F21/60,E21+F21/60)</f>
        <v>0</v>
      </c>
      <c r="J21" s="37">
        <f>IF(G21&lt;0,G21-H21/60,G21+H21/60)</f>
        <v>0</v>
      </c>
      <c r="K21" s="31">
        <v>8.42</v>
      </c>
      <c r="L21" s="31">
        <v>4.8099999999999996</v>
      </c>
      <c r="M21" s="31" t="s">
        <v>67</v>
      </c>
      <c r="N21">
        <f t="shared" si="0"/>
        <v>8.42</v>
      </c>
      <c r="O21">
        <f t="shared" si="1"/>
        <v>4.8099999999999996</v>
      </c>
    </row>
    <row r="22" spans="1:15">
      <c r="B22" s="25"/>
      <c r="C22" s="29">
        <f t="shared" si="2"/>
        <v>42400</v>
      </c>
      <c r="D22" s="46">
        <f>D21</f>
        <v>0.57291666666666663</v>
      </c>
      <c r="I22" s="37">
        <f>I21</f>
        <v>0</v>
      </c>
      <c r="J22" s="37">
        <f>J21</f>
        <v>0</v>
      </c>
      <c r="K22" s="31"/>
      <c r="L22" s="31"/>
      <c r="M22" s="31"/>
      <c r="N22">
        <f t="shared" si="0"/>
        <v>99</v>
      </c>
      <c r="O22">
        <f t="shared" si="1"/>
        <v>99</v>
      </c>
    </row>
    <row r="23" spans="1:15">
      <c r="B23" s="25"/>
      <c r="C23" s="29">
        <f t="shared" si="2"/>
        <v>42400</v>
      </c>
      <c r="D23" s="46">
        <f>D21</f>
        <v>0.57291666666666663</v>
      </c>
      <c r="I23" s="37">
        <f>I21</f>
        <v>0</v>
      </c>
      <c r="J23" s="37">
        <f>J21</f>
        <v>0</v>
      </c>
      <c r="K23" s="31"/>
      <c r="L23" s="31"/>
      <c r="M23" s="31"/>
      <c r="N23">
        <f t="shared" si="0"/>
        <v>99</v>
      </c>
      <c r="O23">
        <f t="shared" si="1"/>
        <v>99</v>
      </c>
    </row>
    <row r="24" spans="1:15">
      <c r="A24" s="50" t="s">
        <v>76</v>
      </c>
      <c r="B24" s="25">
        <f>B21+1</f>
        <v>117</v>
      </c>
      <c r="C24" s="27">
        <v>42400</v>
      </c>
      <c r="D24" s="48">
        <v>0.57291666666666663</v>
      </c>
      <c r="E24" s="35"/>
      <c r="F24" s="35"/>
      <c r="G24" s="35"/>
      <c r="H24" s="35"/>
      <c r="I24" s="37">
        <f>IF(E24&lt;0,E24-F24/60,E24+F24/60)</f>
        <v>0</v>
      </c>
      <c r="J24" s="37">
        <f>IF(G24&lt;0,G24-H24/60,G24+H24/60)</f>
        <v>0</v>
      </c>
      <c r="K24" s="31">
        <v>8.7799999999999994</v>
      </c>
      <c r="L24" s="31">
        <v>5.12</v>
      </c>
      <c r="M24" s="31" t="s">
        <v>67</v>
      </c>
      <c r="N24">
        <f t="shared" si="0"/>
        <v>8.7799999999999994</v>
      </c>
      <c r="O24">
        <f t="shared" si="1"/>
        <v>5.12</v>
      </c>
    </row>
    <row r="25" spans="1:15">
      <c r="B25" s="25"/>
      <c r="C25" s="29">
        <f t="shared" si="2"/>
        <v>42400</v>
      </c>
      <c r="D25" s="46">
        <f>D24</f>
        <v>0.57291666666666663</v>
      </c>
      <c r="I25" s="37">
        <f>I24</f>
        <v>0</v>
      </c>
      <c r="J25" s="37">
        <f>J24</f>
        <v>0</v>
      </c>
      <c r="K25" s="31"/>
      <c r="L25" s="31"/>
      <c r="M25" s="31"/>
      <c r="N25">
        <f t="shared" si="0"/>
        <v>99</v>
      </c>
      <c r="O25">
        <f t="shared" si="1"/>
        <v>99</v>
      </c>
    </row>
    <row r="26" spans="1:15">
      <c r="B26" s="25"/>
      <c r="C26" s="29">
        <f t="shared" si="2"/>
        <v>42400</v>
      </c>
      <c r="D26" s="46">
        <f>D24</f>
        <v>0.57291666666666663</v>
      </c>
      <c r="I26" s="37">
        <f>I24</f>
        <v>0</v>
      </c>
      <c r="J26" s="37">
        <f>J24</f>
        <v>0</v>
      </c>
      <c r="K26" s="31"/>
      <c r="L26" s="31"/>
      <c r="M26" s="31"/>
      <c r="N26">
        <f t="shared" si="0"/>
        <v>99</v>
      </c>
      <c r="O26">
        <f t="shared" si="1"/>
        <v>99</v>
      </c>
    </row>
    <row r="27" spans="1:15">
      <c r="A27" s="50" t="s">
        <v>77</v>
      </c>
      <c r="B27" s="25">
        <f>B24+1</f>
        <v>118</v>
      </c>
      <c r="C27" s="27">
        <v>42400</v>
      </c>
      <c r="D27" s="48">
        <v>0.57291666666666663</v>
      </c>
      <c r="E27" s="35"/>
      <c r="F27" s="35"/>
      <c r="G27" s="35"/>
      <c r="H27" s="35"/>
      <c r="I27" s="37">
        <f>IF(E27&lt;0,E27-F27/60,E27+F27/60)</f>
        <v>0</v>
      </c>
      <c r="J27" s="37">
        <f>IF(G27&lt;0,G27-H27/60,G27+H27/60)</f>
        <v>0</v>
      </c>
      <c r="K27" s="31">
        <v>7.68</v>
      </c>
      <c r="L27" s="31">
        <v>4.4800000000000004</v>
      </c>
      <c r="M27" s="31" t="s">
        <v>67</v>
      </c>
      <c r="N27">
        <f t="shared" si="0"/>
        <v>7.68</v>
      </c>
      <c r="O27">
        <f t="shared" si="1"/>
        <v>4.4800000000000004</v>
      </c>
    </row>
    <row r="28" spans="1:15">
      <c r="B28" s="25"/>
      <c r="C28" s="29">
        <f t="shared" si="2"/>
        <v>42400</v>
      </c>
      <c r="D28" s="46">
        <f>D27</f>
        <v>0.57291666666666663</v>
      </c>
      <c r="I28" s="37">
        <f>I27</f>
        <v>0</v>
      </c>
      <c r="J28" s="37">
        <f>J27</f>
        <v>0</v>
      </c>
      <c r="K28" s="31"/>
      <c r="L28" s="31"/>
      <c r="M28" s="31"/>
      <c r="N28">
        <f t="shared" si="0"/>
        <v>99</v>
      </c>
      <c r="O28">
        <f t="shared" si="1"/>
        <v>99</v>
      </c>
    </row>
    <row r="29" spans="1:15">
      <c r="B29" s="25"/>
      <c r="C29" s="29">
        <f t="shared" si="2"/>
        <v>42400</v>
      </c>
      <c r="D29" s="46">
        <f>D27</f>
        <v>0.57291666666666663</v>
      </c>
      <c r="I29" s="37">
        <f>I27</f>
        <v>0</v>
      </c>
      <c r="J29" s="37">
        <f>J27</f>
        <v>0</v>
      </c>
      <c r="K29" s="31"/>
      <c r="L29" s="31"/>
      <c r="M29" s="31"/>
      <c r="N29">
        <f t="shared" si="0"/>
        <v>99</v>
      </c>
      <c r="O29">
        <f t="shared" si="1"/>
        <v>99</v>
      </c>
    </row>
    <row r="30" spans="1:15">
      <c r="A30" s="50" t="s">
        <v>78</v>
      </c>
      <c r="B30" s="25">
        <f>B27+1</f>
        <v>119</v>
      </c>
      <c r="C30" s="27">
        <v>42400</v>
      </c>
      <c r="D30" s="48">
        <v>0.59375</v>
      </c>
      <c r="E30" s="35"/>
      <c r="F30" s="35"/>
      <c r="G30" s="35"/>
      <c r="H30" s="35"/>
      <c r="I30" s="37">
        <f>IF(E30&lt;0,E30-F30/60,E30+F30/60)</f>
        <v>0</v>
      </c>
      <c r="J30" s="37">
        <f>IF(G30&lt;0,G30-H30/60,G30+H30/60)</f>
        <v>0</v>
      </c>
      <c r="K30" s="31">
        <v>6.56</v>
      </c>
      <c r="L30" s="31">
        <v>3.71</v>
      </c>
      <c r="M30" s="31" t="s">
        <v>67</v>
      </c>
      <c r="N30">
        <f t="shared" ref="N30:N50" si="3">K30-IF(M30="h",$R$3,IF(M30="m",$R$4,IF(M30="l",$R$5,-99)))</f>
        <v>6.56</v>
      </c>
      <c r="O30">
        <f t="shared" ref="O30:O50" si="4">L30-IF(M30="h",$R$3,IF(M30="m",$R$4,IF(M30="l",$R$5,-99)))</f>
        <v>3.71</v>
      </c>
    </row>
    <row r="31" spans="1:15">
      <c r="B31" s="25"/>
      <c r="C31" s="29">
        <f t="shared" si="2"/>
        <v>42400</v>
      </c>
      <c r="D31" s="46">
        <f>D30</f>
        <v>0.59375</v>
      </c>
      <c r="I31" s="37">
        <f>I30</f>
        <v>0</v>
      </c>
      <c r="J31" s="37">
        <f>J30</f>
        <v>0</v>
      </c>
      <c r="K31" s="31"/>
      <c r="L31" s="31"/>
      <c r="M31" s="31"/>
      <c r="N31">
        <f t="shared" si="3"/>
        <v>99</v>
      </c>
      <c r="O31">
        <f t="shared" si="4"/>
        <v>99</v>
      </c>
    </row>
    <row r="32" spans="1:15">
      <c r="B32" s="25"/>
      <c r="C32" s="29">
        <f t="shared" si="2"/>
        <v>42400</v>
      </c>
      <c r="D32" s="46">
        <f>D30</f>
        <v>0.59375</v>
      </c>
      <c r="I32" s="37">
        <f>I30</f>
        <v>0</v>
      </c>
      <c r="J32" s="37">
        <f>J30</f>
        <v>0</v>
      </c>
      <c r="K32" s="31"/>
      <c r="L32" s="31"/>
      <c r="M32" s="31"/>
      <c r="N32">
        <f t="shared" si="3"/>
        <v>99</v>
      </c>
      <c r="O32">
        <f t="shared" si="4"/>
        <v>99</v>
      </c>
    </row>
    <row r="33" spans="1:15">
      <c r="A33" s="50" t="s">
        <v>79</v>
      </c>
      <c r="B33" s="25">
        <f>B30+1</f>
        <v>120</v>
      </c>
      <c r="C33" s="27">
        <v>42400</v>
      </c>
      <c r="D33" s="48">
        <v>0.59375</v>
      </c>
      <c r="E33" s="35"/>
      <c r="F33" s="35"/>
      <c r="G33" s="35"/>
      <c r="H33" s="35"/>
      <c r="I33" s="37">
        <f>IF(E33&lt;0,E33-F33/60,E33+F33/60)</f>
        <v>0</v>
      </c>
      <c r="J33" s="37">
        <f>IF(G33&lt;0,G33-H33/60,G33+H33/60)</f>
        <v>0</v>
      </c>
      <c r="K33" s="31">
        <v>6.89</v>
      </c>
      <c r="L33" s="31">
        <v>4.1100000000000003</v>
      </c>
      <c r="M33" s="31" t="s">
        <v>67</v>
      </c>
      <c r="N33">
        <f t="shared" si="3"/>
        <v>6.89</v>
      </c>
      <c r="O33">
        <f t="shared" si="4"/>
        <v>4.1100000000000003</v>
      </c>
    </row>
    <row r="34" spans="1:15">
      <c r="B34" s="25"/>
      <c r="C34" s="29">
        <f t="shared" si="2"/>
        <v>42400</v>
      </c>
      <c r="D34" s="46">
        <f>D33</f>
        <v>0.59375</v>
      </c>
      <c r="I34" s="37">
        <f>I33</f>
        <v>0</v>
      </c>
      <c r="J34" s="37">
        <f>J33</f>
        <v>0</v>
      </c>
      <c r="K34" s="31"/>
      <c r="L34" s="31"/>
      <c r="M34" s="31"/>
      <c r="N34">
        <f t="shared" si="3"/>
        <v>99</v>
      </c>
      <c r="O34">
        <f t="shared" si="4"/>
        <v>99</v>
      </c>
    </row>
    <row r="35" spans="1:15">
      <c r="B35" s="25"/>
      <c r="C35" s="29">
        <f t="shared" si="2"/>
        <v>42400</v>
      </c>
      <c r="D35" s="46">
        <f>D33</f>
        <v>0.59375</v>
      </c>
      <c r="I35" s="37">
        <f>I33</f>
        <v>0</v>
      </c>
      <c r="J35" s="37">
        <f>J33</f>
        <v>0</v>
      </c>
      <c r="K35" s="31"/>
      <c r="L35" s="31"/>
      <c r="M35" s="31"/>
      <c r="N35">
        <f t="shared" si="3"/>
        <v>99</v>
      </c>
      <c r="O35">
        <f t="shared" si="4"/>
        <v>99</v>
      </c>
    </row>
    <row r="36" spans="1:15">
      <c r="A36" s="50" t="s">
        <v>80</v>
      </c>
      <c r="B36">
        <f>B33+1</f>
        <v>121</v>
      </c>
      <c r="C36" s="27">
        <v>42400</v>
      </c>
      <c r="D36" s="48">
        <v>0.59375</v>
      </c>
      <c r="I36" s="36">
        <f>IF(E36&lt;0,E36-F36/60,E36+F36/60)</f>
        <v>0</v>
      </c>
      <c r="J36" s="36">
        <f>IF(G36&lt;0,G36-H36/60,G36+H36/60)</f>
        <v>0</v>
      </c>
      <c r="K36">
        <v>6.57</v>
      </c>
      <c r="L36">
        <v>3.8</v>
      </c>
      <c r="M36" t="s">
        <v>67</v>
      </c>
      <c r="N36">
        <f t="shared" si="3"/>
        <v>6.57</v>
      </c>
      <c r="O36">
        <f t="shared" si="4"/>
        <v>3.8</v>
      </c>
    </row>
    <row r="37" spans="1:15">
      <c r="C37">
        <f t="shared" si="2"/>
        <v>42400</v>
      </c>
      <c r="D37" s="46">
        <f>D36</f>
        <v>0.59375</v>
      </c>
      <c r="I37" s="36">
        <f>I36</f>
        <v>0</v>
      </c>
      <c r="J37" s="36">
        <f>J36</f>
        <v>0</v>
      </c>
      <c r="N37">
        <f t="shared" si="3"/>
        <v>99</v>
      </c>
      <c r="O37">
        <f t="shared" si="4"/>
        <v>99</v>
      </c>
    </row>
    <row r="38" spans="1:15">
      <c r="C38">
        <f t="shared" si="2"/>
        <v>42400</v>
      </c>
      <c r="D38" s="46">
        <f>D36</f>
        <v>0.59375</v>
      </c>
      <c r="I38" s="36">
        <f>I36</f>
        <v>0</v>
      </c>
      <c r="J38" s="36">
        <f>J36</f>
        <v>0</v>
      </c>
      <c r="N38">
        <f t="shared" si="3"/>
        <v>99</v>
      </c>
      <c r="O38">
        <f t="shared" si="4"/>
        <v>99</v>
      </c>
    </row>
    <row r="39" spans="1:15">
      <c r="A39" s="50" t="s">
        <v>81</v>
      </c>
      <c r="B39">
        <f>B36+1</f>
        <v>122</v>
      </c>
      <c r="C39" s="27">
        <v>42400</v>
      </c>
      <c r="D39" s="48">
        <v>0.61111111111111105</v>
      </c>
      <c r="I39" s="36">
        <f>IF(E39&lt;0,E39-F39/60,E39+F39/60)</f>
        <v>0</v>
      </c>
      <c r="J39" s="36">
        <f>IF(G39&lt;0,G39-H39/60,G39+H39/60)</f>
        <v>0</v>
      </c>
      <c r="K39">
        <v>6.86</v>
      </c>
      <c r="L39">
        <v>4</v>
      </c>
      <c r="M39" t="s">
        <v>67</v>
      </c>
      <c r="N39">
        <f t="shared" si="3"/>
        <v>6.86</v>
      </c>
      <c r="O39">
        <f t="shared" si="4"/>
        <v>4</v>
      </c>
    </row>
    <row r="40" spans="1:15">
      <c r="C40">
        <f t="shared" si="2"/>
        <v>42400</v>
      </c>
      <c r="D40" s="46">
        <f>D39</f>
        <v>0.61111111111111105</v>
      </c>
      <c r="I40" s="36">
        <f>I39</f>
        <v>0</v>
      </c>
      <c r="J40" s="36">
        <f>J39</f>
        <v>0</v>
      </c>
      <c r="N40">
        <f t="shared" si="3"/>
        <v>99</v>
      </c>
      <c r="O40">
        <f t="shared" si="4"/>
        <v>99</v>
      </c>
    </row>
    <row r="41" spans="1:15">
      <c r="C41">
        <f t="shared" si="2"/>
        <v>42400</v>
      </c>
      <c r="D41" s="46">
        <f>D39</f>
        <v>0.61111111111111105</v>
      </c>
      <c r="I41" s="36">
        <f>I39</f>
        <v>0</v>
      </c>
      <c r="J41" s="36">
        <f>J39</f>
        <v>0</v>
      </c>
      <c r="N41">
        <f t="shared" si="3"/>
        <v>99</v>
      </c>
      <c r="O41">
        <f t="shared" si="4"/>
        <v>99</v>
      </c>
    </row>
    <row r="42" spans="1:15">
      <c r="A42" s="50" t="s">
        <v>82</v>
      </c>
      <c r="B42">
        <f>B39+1</f>
        <v>123</v>
      </c>
      <c r="C42" s="27">
        <v>42400</v>
      </c>
      <c r="D42" s="48">
        <v>0.61111111111111105</v>
      </c>
      <c r="I42" s="36">
        <f>IF(E42&lt;0,E42-F42/60,E42+F42/60)</f>
        <v>0</v>
      </c>
      <c r="J42" s="36">
        <f>IF(G42&lt;0,G42-H42/60,G42+H42/60)</f>
        <v>0</v>
      </c>
      <c r="K42">
        <v>7.91</v>
      </c>
      <c r="L42">
        <v>4.47</v>
      </c>
      <c r="M42" t="s">
        <v>67</v>
      </c>
      <c r="N42">
        <f t="shared" si="3"/>
        <v>7.91</v>
      </c>
      <c r="O42">
        <f t="shared" si="4"/>
        <v>4.47</v>
      </c>
    </row>
    <row r="43" spans="1:15">
      <c r="C43">
        <f t="shared" si="2"/>
        <v>42400</v>
      </c>
      <c r="D43" s="46">
        <f>D42</f>
        <v>0.61111111111111105</v>
      </c>
      <c r="I43" s="36">
        <f>I42</f>
        <v>0</v>
      </c>
      <c r="J43" s="36">
        <f>J42</f>
        <v>0</v>
      </c>
      <c r="N43">
        <f t="shared" si="3"/>
        <v>99</v>
      </c>
      <c r="O43">
        <f t="shared" si="4"/>
        <v>99</v>
      </c>
    </row>
    <row r="44" spans="1:15">
      <c r="C44">
        <f t="shared" si="2"/>
        <v>42400</v>
      </c>
      <c r="D44" s="46">
        <f>D42</f>
        <v>0.61111111111111105</v>
      </c>
      <c r="I44" s="36">
        <f>I42</f>
        <v>0</v>
      </c>
      <c r="J44" s="36">
        <f>J42</f>
        <v>0</v>
      </c>
      <c r="N44">
        <f t="shared" si="3"/>
        <v>99</v>
      </c>
      <c r="O44">
        <f t="shared" si="4"/>
        <v>99</v>
      </c>
    </row>
    <row r="45" spans="1:15">
      <c r="A45" s="50" t="s">
        <v>83</v>
      </c>
      <c r="B45">
        <f>B42+1</f>
        <v>124</v>
      </c>
      <c r="C45" s="27">
        <v>42400</v>
      </c>
      <c r="D45" s="48">
        <v>0.61111111111111105</v>
      </c>
      <c r="I45" s="36">
        <f>IF(E45&lt;0,E45-F45/60,E45+F45/60)</f>
        <v>0</v>
      </c>
      <c r="J45" s="36">
        <f>IF(G45&lt;0,G45-H45/60,G45+H45/60)</f>
        <v>0</v>
      </c>
      <c r="K45">
        <v>7.49</v>
      </c>
      <c r="L45">
        <v>4.37</v>
      </c>
      <c r="M45" t="s">
        <v>67</v>
      </c>
      <c r="N45">
        <f t="shared" si="3"/>
        <v>7.49</v>
      </c>
      <c r="O45">
        <f t="shared" si="4"/>
        <v>4.37</v>
      </c>
    </row>
    <row r="46" spans="1:15">
      <c r="C46">
        <f t="shared" si="2"/>
        <v>42400</v>
      </c>
      <c r="D46" s="46">
        <f>D45</f>
        <v>0.61111111111111105</v>
      </c>
      <c r="I46" s="36">
        <f>I45</f>
        <v>0</v>
      </c>
      <c r="J46" s="36">
        <f>J45</f>
        <v>0</v>
      </c>
      <c r="N46">
        <f t="shared" si="3"/>
        <v>99</v>
      </c>
      <c r="O46">
        <f t="shared" si="4"/>
        <v>99</v>
      </c>
    </row>
    <row r="47" spans="1:15">
      <c r="C47">
        <f t="shared" si="2"/>
        <v>42400</v>
      </c>
      <c r="D47" s="46">
        <f>D45</f>
        <v>0.61111111111111105</v>
      </c>
      <c r="I47" s="36">
        <f>I45</f>
        <v>0</v>
      </c>
      <c r="J47" s="36">
        <f>J45</f>
        <v>0</v>
      </c>
      <c r="N47">
        <f t="shared" si="3"/>
        <v>99</v>
      </c>
      <c r="O47">
        <f t="shared" si="4"/>
        <v>99</v>
      </c>
    </row>
    <row r="48" spans="1:15">
      <c r="A48" s="50" t="s">
        <v>84</v>
      </c>
      <c r="B48">
        <f>B45+1</f>
        <v>125</v>
      </c>
      <c r="C48" s="27">
        <v>42400</v>
      </c>
      <c r="D48" s="48">
        <v>0.63194444444444442</v>
      </c>
      <c r="I48" s="36">
        <f>IF(E48&lt;0,E48-F48/60,E48+F48/60)</f>
        <v>0</v>
      </c>
      <c r="J48" s="36">
        <f>IF(G48&lt;0,G48-H48/60,G48+H48/60)</f>
        <v>0</v>
      </c>
      <c r="K48">
        <v>6.76</v>
      </c>
      <c r="L48">
        <v>3.7</v>
      </c>
      <c r="M48" t="s">
        <v>67</v>
      </c>
      <c r="N48">
        <f t="shared" si="3"/>
        <v>6.76</v>
      </c>
      <c r="O48">
        <f t="shared" si="4"/>
        <v>3.7</v>
      </c>
    </row>
    <row r="49" spans="1:15">
      <c r="C49">
        <f t="shared" si="2"/>
        <v>42400</v>
      </c>
      <c r="D49" s="46">
        <f>D48</f>
        <v>0.63194444444444442</v>
      </c>
      <c r="I49" s="36">
        <f>I48</f>
        <v>0</v>
      </c>
      <c r="J49" s="36">
        <f>J48</f>
        <v>0</v>
      </c>
      <c r="N49">
        <f t="shared" si="3"/>
        <v>99</v>
      </c>
      <c r="O49">
        <f t="shared" si="4"/>
        <v>99</v>
      </c>
    </row>
    <row r="50" spans="1:15">
      <c r="C50">
        <f t="shared" si="2"/>
        <v>42400</v>
      </c>
      <c r="D50" s="46">
        <f>D48</f>
        <v>0.63194444444444442</v>
      </c>
      <c r="I50" s="36">
        <f>I48</f>
        <v>0</v>
      </c>
      <c r="J50" s="36">
        <f>J48</f>
        <v>0</v>
      </c>
      <c r="N50">
        <f t="shared" si="3"/>
        <v>99</v>
      </c>
      <c r="O50">
        <f t="shared" si="4"/>
        <v>99</v>
      </c>
    </row>
    <row r="51" spans="1:15">
      <c r="A51" s="50" t="s">
        <v>85</v>
      </c>
      <c r="B51">
        <f>B48+1</f>
        <v>126</v>
      </c>
      <c r="C51" s="27">
        <v>42400</v>
      </c>
      <c r="D51" s="48">
        <v>0.63194444444444442</v>
      </c>
      <c r="I51" s="36">
        <f>IF(E51&lt;0,E51-F51/60,E51+F51/60)</f>
        <v>0</v>
      </c>
      <c r="J51" s="36">
        <f>IF(G51&lt;0,G51-H51/60,G51+H51/60)</f>
        <v>0</v>
      </c>
      <c r="K51">
        <v>6.61</v>
      </c>
      <c r="L51">
        <v>3.91</v>
      </c>
      <c r="M51" t="s">
        <v>67</v>
      </c>
      <c r="N51">
        <f t="shared" ref="N51:N56" si="5">K51-IF(M51="h",$R$3,IF(M51="m",$R$4,IF(M51="l",$R$5,-99)))</f>
        <v>6.61</v>
      </c>
      <c r="O51">
        <f t="shared" ref="O51:O56" si="6">L51-IF(M51="h",$R$3,IF(M51="m",$R$4,IF(M51="l",$R$5,-99)))</f>
        <v>3.91</v>
      </c>
    </row>
    <row r="52" spans="1:15">
      <c r="C52">
        <f t="shared" si="2"/>
        <v>42400</v>
      </c>
      <c r="D52" s="46">
        <f>D51</f>
        <v>0.63194444444444442</v>
      </c>
      <c r="I52" s="36">
        <f>I51</f>
        <v>0</v>
      </c>
      <c r="J52" s="36">
        <f>J51</f>
        <v>0</v>
      </c>
      <c r="N52">
        <f t="shared" si="5"/>
        <v>99</v>
      </c>
      <c r="O52">
        <f t="shared" si="6"/>
        <v>99</v>
      </c>
    </row>
    <row r="53" spans="1:15">
      <c r="C53">
        <f t="shared" si="2"/>
        <v>42400</v>
      </c>
      <c r="D53" s="46">
        <f>D51</f>
        <v>0.63194444444444442</v>
      </c>
      <c r="I53" s="36">
        <f>I51</f>
        <v>0</v>
      </c>
      <c r="J53" s="36">
        <f>J51</f>
        <v>0</v>
      </c>
      <c r="N53">
        <f t="shared" si="5"/>
        <v>99</v>
      </c>
      <c r="O53">
        <f t="shared" si="6"/>
        <v>99</v>
      </c>
    </row>
    <row r="54" spans="1:15">
      <c r="A54" s="50" t="s">
        <v>86</v>
      </c>
      <c r="B54">
        <f>B51+1</f>
        <v>127</v>
      </c>
      <c r="C54" s="27">
        <v>42400</v>
      </c>
      <c r="D54" s="48">
        <v>0.63194444444444442</v>
      </c>
      <c r="I54" s="36">
        <f>IF(E54&lt;0,E54-F54/60,E54+F54/60)</f>
        <v>0</v>
      </c>
      <c r="J54" s="36">
        <f>IF(G54&lt;0,G54-H54/60,G54+H54/60)</f>
        <v>0</v>
      </c>
      <c r="K54">
        <v>6.42</v>
      </c>
      <c r="L54">
        <v>3.47</v>
      </c>
      <c r="M54" t="s">
        <v>67</v>
      </c>
      <c r="N54">
        <f t="shared" si="5"/>
        <v>6.42</v>
      </c>
      <c r="O54">
        <f t="shared" si="6"/>
        <v>3.47</v>
      </c>
    </row>
    <row r="55" spans="1:15">
      <c r="C55">
        <f t="shared" si="2"/>
        <v>42400</v>
      </c>
      <c r="D55" s="46">
        <f>D54</f>
        <v>0.63194444444444442</v>
      </c>
      <c r="I55" s="36">
        <f>I54</f>
        <v>0</v>
      </c>
      <c r="J55" s="36">
        <f>J54</f>
        <v>0</v>
      </c>
      <c r="N55">
        <f t="shared" si="5"/>
        <v>99</v>
      </c>
      <c r="O55">
        <f t="shared" si="6"/>
        <v>99</v>
      </c>
    </row>
    <row r="56" spans="1:15">
      <c r="C56">
        <f t="shared" si="2"/>
        <v>42400</v>
      </c>
      <c r="D56" s="46">
        <f>D54</f>
        <v>0.63194444444444442</v>
      </c>
      <c r="I56" s="36">
        <f>I54</f>
        <v>0</v>
      </c>
      <c r="J56" s="36">
        <f>J54</f>
        <v>0</v>
      </c>
      <c r="N56">
        <f t="shared" si="5"/>
        <v>99</v>
      </c>
      <c r="O56">
        <f t="shared" si="6"/>
        <v>99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W55"/>
  <sheetViews>
    <sheetView tabSelected="1" workbookViewId="0">
      <selection activeCell="O4" sqref="O4:P55"/>
    </sheetView>
  </sheetViews>
  <sheetFormatPr defaultColWidth="11.453125" defaultRowHeight="12.5"/>
  <cols>
    <col min="1" max="1" width="10.26953125" customWidth="1"/>
    <col min="2" max="2" width="6" customWidth="1"/>
    <col min="3" max="3" width="10.1796875" customWidth="1"/>
    <col min="4" max="4" width="9" style="23" customWidth="1"/>
    <col min="5" max="5" width="9.453125" customWidth="1"/>
    <col min="6" max="6" width="8.81640625" customWidth="1"/>
    <col min="7" max="7" width="8.7265625" customWidth="1"/>
    <col min="8" max="8" width="9.81640625" customWidth="1"/>
    <col min="9" max="9" width="6.54296875" style="4" customWidth="1"/>
    <col min="10" max="10" width="6.54296875" style="21" customWidth="1"/>
    <col min="11" max="11" width="8" customWidth="1"/>
    <col min="12" max="12" width="10.54296875" customWidth="1"/>
    <col min="13" max="13" width="9.7265625" customWidth="1"/>
    <col min="14" max="14" width="9.26953125" customWidth="1"/>
    <col min="15" max="15" width="8.1796875" customWidth="1"/>
    <col min="16" max="16" width="9.26953125" customWidth="1"/>
    <col min="17" max="17" width="9" customWidth="1"/>
    <col min="18" max="18" width="8.54296875" customWidth="1"/>
    <col min="19" max="19" width="11.453125" customWidth="1"/>
    <col min="20" max="20" width="9.453125" customWidth="1"/>
    <col min="21" max="21" width="10" customWidth="1"/>
    <col min="22" max="22" width="12.54296875" customWidth="1"/>
  </cols>
  <sheetData>
    <row r="1" spans="1:23" s="12" customFormat="1" ht="30" customHeight="1">
      <c r="A1" s="5" t="s">
        <v>0</v>
      </c>
      <c r="B1" s="5" t="s">
        <v>1</v>
      </c>
      <c r="C1" s="5" t="s">
        <v>2</v>
      </c>
      <c r="D1" s="22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8" t="s">
        <v>10</v>
      </c>
      <c r="L1" s="5" t="s">
        <v>22</v>
      </c>
      <c r="M1" s="9" t="s">
        <v>11</v>
      </c>
      <c r="N1" s="9" t="s">
        <v>12</v>
      </c>
      <c r="O1" s="9" t="s">
        <v>13</v>
      </c>
      <c r="P1" s="9" t="s">
        <v>14</v>
      </c>
      <c r="Q1" s="10" t="s">
        <v>15</v>
      </c>
      <c r="R1" s="10" t="s">
        <v>16</v>
      </c>
      <c r="S1" s="10" t="s">
        <v>17</v>
      </c>
      <c r="T1" s="11" t="s">
        <v>18</v>
      </c>
      <c r="U1" s="11" t="s">
        <v>19</v>
      </c>
      <c r="V1" s="11" t="s">
        <v>20</v>
      </c>
      <c r="W1" s="12" t="s">
        <v>63</v>
      </c>
    </row>
    <row r="2" spans="1:23" s="20" customFormat="1" ht="13" customHeight="1">
      <c r="A2" t="str">
        <f>CONCATENATE(Entry!$B$3,"A")</f>
        <v>110A</v>
      </c>
      <c r="B2" s="13" t="s">
        <v>21</v>
      </c>
      <c r="C2" s="28">
        <f>Entry!C3</f>
        <v>42400</v>
      </c>
      <c r="D2" s="30">
        <f>Entry!D3</f>
        <v>0.53125</v>
      </c>
      <c r="E2" s="24">
        <f>Entry!I3</f>
        <v>0</v>
      </c>
      <c r="F2" s="24">
        <f>Entry!J3</f>
        <v>0</v>
      </c>
      <c r="G2" s="13">
        <v>100</v>
      </c>
      <c r="H2" s="13">
        <v>10</v>
      </c>
      <c r="I2">
        <f>Entry!N3</f>
        <v>7.04</v>
      </c>
      <c r="J2">
        <f>Entry!O3</f>
        <v>4.12</v>
      </c>
      <c r="K2" s="14">
        <v>1</v>
      </c>
      <c r="L2" s="15">
        <f>Entry!P3</f>
        <v>1.9438</v>
      </c>
      <c r="M2" s="16">
        <f t="shared" ref="M2:M26" si="0">I2*(H2/G2)*K2</f>
        <v>0.70400000000000007</v>
      </c>
      <c r="N2" s="16">
        <f t="shared" ref="N2:N26" si="1">I2/J2</f>
        <v>1.7087378640776698</v>
      </c>
      <c r="O2" s="17"/>
      <c r="P2" s="17"/>
      <c r="Q2" s="18">
        <f t="shared" ref="Q2:Q24" si="2">(I2-J2)*L2*(H2/G2)*K2</f>
        <v>0.56758960000000003</v>
      </c>
      <c r="R2" s="18">
        <f t="shared" ref="R2:R24" si="3">L2*(1.84*J2-I2)*(H2/G2)*K2</f>
        <v>0.10512070400000016</v>
      </c>
      <c r="S2" s="18">
        <f t="shared" ref="S2:S24" si="4">Q2+R2</f>
        <v>0.6727103040000002</v>
      </c>
      <c r="T2" s="19"/>
      <c r="U2" s="19"/>
      <c r="V2" s="19"/>
    </row>
    <row r="3" spans="1:23">
      <c r="A3" t="str">
        <f>CONCATENATE(Entry!$B$3,"B")</f>
        <v>110B</v>
      </c>
      <c r="B3" s="1" t="s">
        <v>21</v>
      </c>
      <c r="C3" s="28">
        <f>$C$2</f>
        <v>42400</v>
      </c>
      <c r="D3" s="30">
        <f>Entry!D4</f>
        <v>0.53125</v>
      </c>
      <c r="E3" s="24">
        <f>Entry!I4</f>
        <v>0</v>
      </c>
      <c r="F3" s="24">
        <f>Entry!J4</f>
        <v>0</v>
      </c>
      <c r="G3" s="1">
        <v>100</v>
      </c>
      <c r="H3" s="1">
        <v>10</v>
      </c>
      <c r="I3">
        <f>Entry!N4</f>
        <v>99</v>
      </c>
      <c r="J3">
        <f>Entry!O4</f>
        <v>99</v>
      </c>
      <c r="K3" s="14">
        <v>1</v>
      </c>
      <c r="L3" s="15">
        <f>L2</f>
        <v>1.9438</v>
      </c>
      <c r="M3" s="2">
        <f t="shared" si="0"/>
        <v>9.9</v>
      </c>
      <c r="N3" s="2">
        <f t="shared" si="1"/>
        <v>1</v>
      </c>
      <c r="O3" s="2"/>
      <c r="P3" s="2"/>
      <c r="Q3" s="3">
        <f t="shared" si="2"/>
        <v>0</v>
      </c>
      <c r="R3" s="3">
        <f t="shared" si="3"/>
        <v>16.164640799999997</v>
      </c>
      <c r="S3" s="3">
        <f t="shared" si="4"/>
        <v>16.164640799999997</v>
      </c>
      <c r="T3" s="3"/>
      <c r="U3" s="3"/>
      <c r="V3" s="3"/>
    </row>
    <row r="4" spans="1:23">
      <c r="A4" t="str">
        <f>CONCATENATE(Entry!$B$3,"C")</f>
        <v>110C</v>
      </c>
      <c r="B4" s="1" t="s">
        <v>21</v>
      </c>
      <c r="C4" s="28">
        <f t="shared" ref="C4:C55" si="5">$C$2</f>
        <v>42400</v>
      </c>
      <c r="D4" s="30">
        <f>Entry!D5</f>
        <v>0.53125</v>
      </c>
      <c r="E4" s="24">
        <f>Entry!I5</f>
        <v>0</v>
      </c>
      <c r="F4" s="24">
        <f>Entry!J5</f>
        <v>0</v>
      </c>
      <c r="G4" s="1">
        <v>100</v>
      </c>
      <c r="H4" s="1">
        <v>10</v>
      </c>
      <c r="I4">
        <f>Entry!N5</f>
        <v>99</v>
      </c>
      <c r="J4">
        <f>Entry!O5</f>
        <v>99</v>
      </c>
      <c r="K4" s="14">
        <v>1</v>
      </c>
      <c r="L4" s="15">
        <f t="shared" ref="L4:L55" si="6">L3</f>
        <v>1.9438</v>
      </c>
      <c r="M4" s="2">
        <f t="shared" si="0"/>
        <v>9.9</v>
      </c>
      <c r="N4" s="2">
        <f t="shared" si="1"/>
        <v>1</v>
      </c>
      <c r="O4" s="2">
        <f>(M2+M3+M4)/3</f>
        <v>6.8346666666666671</v>
      </c>
      <c r="P4" s="2">
        <f>(N2+N3+N4)/3</f>
        <v>1.2362459546925566</v>
      </c>
      <c r="Q4" s="3">
        <f t="shared" si="2"/>
        <v>0</v>
      </c>
      <c r="R4" s="3">
        <f t="shared" si="3"/>
        <v>16.164640799999997</v>
      </c>
      <c r="S4" s="3">
        <f t="shared" si="4"/>
        <v>16.164640799999997</v>
      </c>
      <c r="T4" s="3">
        <f>(Q2+Q3+Q4)/3</f>
        <v>0.18919653333333333</v>
      </c>
      <c r="U4" s="3">
        <f>(R2+R3+R4)/3</f>
        <v>10.811467434666666</v>
      </c>
      <c r="V4" s="3">
        <f>(S2+S3+S4)/3</f>
        <v>11.000663967999998</v>
      </c>
      <c r="W4">
        <f>STDEV(Q2:Q4)</f>
        <v>0.32769800834923202</v>
      </c>
    </row>
    <row r="5" spans="1:23">
      <c r="A5" t="str">
        <f>CONCATENATE(Entry!$B$6,"A")</f>
        <v>111A</v>
      </c>
      <c r="B5" s="1" t="s">
        <v>21</v>
      </c>
      <c r="C5" s="28">
        <f t="shared" si="5"/>
        <v>42400</v>
      </c>
      <c r="D5" s="30">
        <f>Entry!D6</f>
        <v>0.53125</v>
      </c>
      <c r="E5" s="24">
        <f>Entry!I6</f>
        <v>0</v>
      </c>
      <c r="F5" s="24">
        <f>Entry!J6</f>
        <v>0</v>
      </c>
      <c r="G5" s="1">
        <v>100</v>
      </c>
      <c r="H5" s="1">
        <v>10</v>
      </c>
      <c r="I5">
        <f>Entry!N6</f>
        <v>6.01</v>
      </c>
      <c r="J5">
        <f>Entry!O6</f>
        <v>3.6</v>
      </c>
      <c r="K5" s="14">
        <v>1</v>
      </c>
      <c r="L5" s="15">
        <f t="shared" si="6"/>
        <v>1.9438</v>
      </c>
      <c r="M5" s="2">
        <f t="shared" si="0"/>
        <v>0.60099999999999998</v>
      </c>
      <c r="N5" s="2">
        <f t="shared" si="1"/>
        <v>1.6694444444444443</v>
      </c>
      <c r="O5" s="2"/>
      <c r="P5" s="2"/>
      <c r="Q5" s="3">
        <f t="shared" si="2"/>
        <v>0.46845579999999992</v>
      </c>
      <c r="R5" s="3">
        <f t="shared" si="3"/>
        <v>0.11934932000000015</v>
      </c>
      <c r="S5" s="3">
        <f t="shared" si="4"/>
        <v>0.58780512000000007</v>
      </c>
      <c r="T5" s="3"/>
      <c r="U5" s="3"/>
      <c r="V5" s="3"/>
    </row>
    <row r="6" spans="1:23">
      <c r="A6" t="str">
        <f>CONCATENATE(Entry!$B$6,"B")</f>
        <v>111B</v>
      </c>
      <c r="B6" s="1" t="s">
        <v>21</v>
      </c>
      <c r="C6" s="28">
        <f t="shared" si="5"/>
        <v>42400</v>
      </c>
      <c r="D6" s="30">
        <f>Entry!D7</f>
        <v>0.53125</v>
      </c>
      <c r="E6" s="24">
        <f>Entry!I7</f>
        <v>0</v>
      </c>
      <c r="F6" s="24">
        <f>Entry!J7</f>
        <v>0</v>
      </c>
      <c r="G6" s="1">
        <v>100</v>
      </c>
      <c r="H6" s="1">
        <v>10</v>
      </c>
      <c r="I6">
        <f>Entry!N7</f>
        <v>99</v>
      </c>
      <c r="J6">
        <f>Entry!O7</f>
        <v>99</v>
      </c>
      <c r="K6" s="14">
        <v>1</v>
      </c>
      <c r="L6" s="15">
        <f t="shared" si="6"/>
        <v>1.9438</v>
      </c>
      <c r="M6" s="2">
        <f t="shared" si="0"/>
        <v>9.9</v>
      </c>
      <c r="N6" s="2">
        <f t="shared" si="1"/>
        <v>1</v>
      </c>
      <c r="O6" s="2"/>
      <c r="P6" s="2"/>
      <c r="Q6" s="3">
        <f t="shared" si="2"/>
        <v>0</v>
      </c>
      <c r="R6" s="3">
        <f t="shared" si="3"/>
        <v>16.164640799999997</v>
      </c>
      <c r="S6" s="3">
        <f t="shared" si="4"/>
        <v>16.164640799999997</v>
      </c>
      <c r="T6" s="3"/>
      <c r="U6" s="3"/>
      <c r="V6" s="3"/>
    </row>
    <row r="7" spans="1:23">
      <c r="A7" t="str">
        <f>CONCATENATE(Entry!$B$6,"C")</f>
        <v>111C</v>
      </c>
      <c r="B7" s="1" t="s">
        <v>21</v>
      </c>
      <c r="C7" s="28">
        <f t="shared" si="5"/>
        <v>42400</v>
      </c>
      <c r="D7" s="30">
        <f>Entry!D8</f>
        <v>0.53125</v>
      </c>
      <c r="E7" s="24">
        <f>Entry!I8</f>
        <v>0</v>
      </c>
      <c r="F7" s="24">
        <f>Entry!J8</f>
        <v>0</v>
      </c>
      <c r="G7" s="1">
        <v>100</v>
      </c>
      <c r="H7" s="1">
        <v>10</v>
      </c>
      <c r="I7">
        <f>Entry!N8</f>
        <v>99</v>
      </c>
      <c r="J7">
        <f>Entry!O8</f>
        <v>99</v>
      </c>
      <c r="K7" s="14">
        <v>1</v>
      </c>
      <c r="L7" s="15">
        <f t="shared" si="6"/>
        <v>1.9438</v>
      </c>
      <c r="M7" s="2">
        <f t="shared" si="0"/>
        <v>9.9</v>
      </c>
      <c r="N7" s="2">
        <f t="shared" si="1"/>
        <v>1</v>
      </c>
      <c r="O7" s="2">
        <f>(M5+M6+M7)/3</f>
        <v>6.8003333333333345</v>
      </c>
      <c r="P7" s="2">
        <f>(N5+N6+N7)/3</f>
        <v>1.2231481481481481</v>
      </c>
      <c r="Q7" s="3">
        <f t="shared" si="2"/>
        <v>0</v>
      </c>
      <c r="R7" s="3">
        <f t="shared" si="3"/>
        <v>16.164640799999997</v>
      </c>
      <c r="S7" s="3">
        <f t="shared" si="4"/>
        <v>16.164640799999997</v>
      </c>
      <c r="T7" s="3">
        <f>(Q5+Q6+Q7)/3</f>
        <v>0.1561519333333333</v>
      </c>
      <c r="U7" s="3">
        <f>(R5+R6+R7)/3</f>
        <v>10.816210306666667</v>
      </c>
      <c r="V7" s="3">
        <f>(S5+S6+S7)/3</f>
        <v>10.972362239999997</v>
      </c>
      <c r="W7">
        <f>STDEV(Q5:Q7)</f>
        <v>0.27046308223344145</v>
      </c>
    </row>
    <row r="8" spans="1:23">
      <c r="A8" t="str">
        <f>CONCATENATE(Entry!$B$9,"A")</f>
        <v>112A</v>
      </c>
      <c r="B8" s="1" t="s">
        <v>21</v>
      </c>
      <c r="C8" s="28">
        <f t="shared" si="5"/>
        <v>42400</v>
      </c>
      <c r="D8" s="30">
        <f>Entry!D9</f>
        <v>0.53125</v>
      </c>
      <c r="E8" s="24">
        <f>Entry!I9</f>
        <v>0</v>
      </c>
      <c r="F8" s="24">
        <f>Entry!J9</f>
        <v>0</v>
      </c>
      <c r="G8" s="1">
        <v>100</v>
      </c>
      <c r="H8" s="1">
        <v>10</v>
      </c>
      <c r="I8">
        <f>Entry!N9</f>
        <v>7.94</v>
      </c>
      <c r="J8">
        <f>Entry!O9</f>
        <v>4.6500000000000004</v>
      </c>
      <c r="K8" s="14">
        <v>1</v>
      </c>
      <c r="L8" s="15">
        <f t="shared" si="6"/>
        <v>1.9438</v>
      </c>
      <c r="M8" s="2">
        <f t="shared" si="0"/>
        <v>0.79400000000000004</v>
      </c>
      <c r="N8" s="2">
        <f t="shared" si="1"/>
        <v>1.7075268817204301</v>
      </c>
      <c r="O8" s="2"/>
      <c r="P8" s="2"/>
      <c r="Q8" s="3">
        <f t="shared" si="2"/>
        <v>0.63951020000000003</v>
      </c>
      <c r="R8" s="3">
        <f>L8*(1.84*J8-I8)*(H8/G8)*K8</f>
        <v>0.11973808000000011</v>
      </c>
      <c r="S8" s="3">
        <f t="shared" si="4"/>
        <v>0.75924828000000011</v>
      </c>
      <c r="T8" s="3"/>
      <c r="U8" s="3"/>
      <c r="V8" s="3"/>
    </row>
    <row r="9" spans="1:23">
      <c r="A9" t="str">
        <f>CONCATENATE(Entry!$B$9,"B")</f>
        <v>112B</v>
      </c>
      <c r="B9" s="1" t="s">
        <v>21</v>
      </c>
      <c r="C9" s="28">
        <f t="shared" si="5"/>
        <v>42400</v>
      </c>
      <c r="D9" s="30">
        <f>Entry!D10</f>
        <v>0.53125</v>
      </c>
      <c r="E9" s="24">
        <f>Entry!I10</f>
        <v>0</v>
      </c>
      <c r="F9" s="24">
        <f>Entry!J10</f>
        <v>0</v>
      </c>
      <c r="G9" s="1">
        <v>100</v>
      </c>
      <c r="H9" s="1">
        <v>10</v>
      </c>
      <c r="I9">
        <f>Entry!N10</f>
        <v>99</v>
      </c>
      <c r="J9">
        <f>Entry!O10</f>
        <v>99</v>
      </c>
      <c r="K9" s="14">
        <v>1</v>
      </c>
      <c r="L9" s="15">
        <f t="shared" si="6"/>
        <v>1.9438</v>
      </c>
      <c r="M9" s="2">
        <f t="shared" si="0"/>
        <v>9.9</v>
      </c>
      <c r="N9" s="2">
        <f t="shared" si="1"/>
        <v>1</v>
      </c>
      <c r="O9" s="2"/>
      <c r="P9" s="2"/>
      <c r="Q9" s="3">
        <f t="shared" si="2"/>
        <v>0</v>
      </c>
      <c r="R9" s="3">
        <f t="shared" si="3"/>
        <v>16.164640799999997</v>
      </c>
      <c r="S9" s="3">
        <f t="shared" si="4"/>
        <v>16.164640799999997</v>
      </c>
      <c r="T9" s="3"/>
      <c r="U9" s="3"/>
      <c r="V9" s="3"/>
    </row>
    <row r="10" spans="1:23">
      <c r="A10" t="str">
        <f>CONCATENATE(Entry!$B$9,"C")</f>
        <v>112C</v>
      </c>
      <c r="B10" s="1" t="s">
        <v>21</v>
      </c>
      <c r="C10" s="28">
        <f t="shared" si="5"/>
        <v>42400</v>
      </c>
      <c r="D10" s="30">
        <f>Entry!D11</f>
        <v>0.53125</v>
      </c>
      <c r="E10" s="24">
        <f>Entry!I11</f>
        <v>0</v>
      </c>
      <c r="F10" s="24">
        <f>Entry!J11</f>
        <v>0</v>
      </c>
      <c r="G10" s="1">
        <v>100</v>
      </c>
      <c r="H10" s="1">
        <v>10</v>
      </c>
      <c r="I10">
        <f>Entry!N11</f>
        <v>99</v>
      </c>
      <c r="J10">
        <f>Entry!O11</f>
        <v>99</v>
      </c>
      <c r="K10" s="14">
        <v>1</v>
      </c>
      <c r="L10" s="15">
        <f t="shared" si="6"/>
        <v>1.9438</v>
      </c>
      <c r="M10" s="2">
        <f t="shared" si="0"/>
        <v>9.9</v>
      </c>
      <c r="N10" s="2">
        <f t="shared" si="1"/>
        <v>1</v>
      </c>
      <c r="O10" s="2">
        <f>(M8+M9+M10)/3</f>
        <v>6.8646666666666674</v>
      </c>
      <c r="P10" s="2">
        <f>(N8+N9+N10)/3</f>
        <v>1.2358422939068101</v>
      </c>
      <c r="Q10" s="3">
        <f t="shared" si="2"/>
        <v>0</v>
      </c>
      <c r="R10" s="3">
        <f t="shared" si="3"/>
        <v>16.164640799999997</v>
      </c>
      <c r="S10" s="3">
        <f t="shared" si="4"/>
        <v>16.164640799999997</v>
      </c>
      <c r="T10" s="3">
        <f>(Q8+Q9+Q10)/3</f>
        <v>0.21317006666666669</v>
      </c>
      <c r="U10" s="3">
        <f>(R8+R9+R10)/3</f>
        <v>10.81633989333333</v>
      </c>
      <c r="V10" s="3">
        <f>(S8+S9+S10)/3</f>
        <v>11.029509959999999</v>
      </c>
      <c r="W10">
        <f>STDEV(Q8:Q10)</f>
        <v>0.36922138611951144</v>
      </c>
    </row>
    <row r="11" spans="1:23">
      <c r="A11" t="str">
        <f>CONCATENATE(Entry!$B$12,"A")</f>
        <v>113A</v>
      </c>
      <c r="B11" s="1" t="s">
        <v>21</v>
      </c>
      <c r="C11" s="28">
        <f t="shared" si="5"/>
        <v>42400</v>
      </c>
      <c r="D11" s="30">
        <f>Entry!D12</f>
        <v>0.55208333333333337</v>
      </c>
      <c r="E11" s="24">
        <f>Entry!I12</f>
        <v>0</v>
      </c>
      <c r="F11" s="24">
        <f>Entry!J12</f>
        <v>0</v>
      </c>
      <c r="G11" s="1">
        <v>100</v>
      </c>
      <c r="H11" s="1">
        <v>10</v>
      </c>
      <c r="I11">
        <f>Entry!N12</f>
        <v>8.48</v>
      </c>
      <c r="J11">
        <f>Entry!O12</f>
        <v>4.9000000000000004</v>
      </c>
      <c r="K11" s="14">
        <v>1</v>
      </c>
      <c r="L11" s="15">
        <f t="shared" si="6"/>
        <v>1.9438</v>
      </c>
      <c r="M11" s="2">
        <f t="shared" si="0"/>
        <v>0.84800000000000009</v>
      </c>
      <c r="N11" s="2">
        <f t="shared" si="1"/>
        <v>1.7306122448979591</v>
      </c>
      <c r="O11" s="2"/>
      <c r="P11" s="2"/>
      <c r="Q11" s="3">
        <f t="shared" si="2"/>
        <v>0.69588040000000007</v>
      </c>
      <c r="R11" s="3">
        <f t="shared" si="3"/>
        <v>0.10418768000000028</v>
      </c>
      <c r="S11" s="3">
        <f t="shared" si="4"/>
        <v>0.8000680800000004</v>
      </c>
      <c r="T11" s="3"/>
      <c r="U11" s="3"/>
      <c r="V11" s="3"/>
    </row>
    <row r="12" spans="1:23">
      <c r="A12" t="str">
        <f>CONCATENATE(Entry!$B$12,"B")</f>
        <v>113B</v>
      </c>
      <c r="B12" s="1" t="s">
        <v>21</v>
      </c>
      <c r="C12" s="28">
        <f t="shared" si="5"/>
        <v>42400</v>
      </c>
      <c r="D12" s="30">
        <f>Entry!D13</f>
        <v>0.55208333333333337</v>
      </c>
      <c r="E12" s="24">
        <f>Entry!I13</f>
        <v>0</v>
      </c>
      <c r="F12" s="24">
        <f>Entry!J13</f>
        <v>0</v>
      </c>
      <c r="G12" s="1">
        <v>100</v>
      </c>
      <c r="H12" s="1">
        <v>10</v>
      </c>
      <c r="I12">
        <f>Entry!N13</f>
        <v>99</v>
      </c>
      <c r="J12">
        <f>Entry!O13</f>
        <v>99</v>
      </c>
      <c r="K12" s="14">
        <v>1</v>
      </c>
      <c r="L12" s="15">
        <f t="shared" si="6"/>
        <v>1.9438</v>
      </c>
      <c r="M12" s="2">
        <f t="shared" si="0"/>
        <v>9.9</v>
      </c>
      <c r="N12" s="2">
        <f t="shared" si="1"/>
        <v>1</v>
      </c>
      <c r="O12" s="2"/>
      <c r="P12" s="2"/>
      <c r="Q12" s="3">
        <f t="shared" si="2"/>
        <v>0</v>
      </c>
      <c r="R12" s="3">
        <f t="shared" si="3"/>
        <v>16.164640799999997</v>
      </c>
      <c r="S12" s="3">
        <f t="shared" si="4"/>
        <v>16.164640799999997</v>
      </c>
      <c r="T12" s="3"/>
      <c r="U12" s="3"/>
      <c r="V12" s="3"/>
    </row>
    <row r="13" spans="1:23">
      <c r="A13" t="str">
        <f>CONCATENATE(Entry!$B$12,"C")</f>
        <v>113C</v>
      </c>
      <c r="B13" s="1" t="s">
        <v>21</v>
      </c>
      <c r="C13" s="28">
        <f t="shared" si="5"/>
        <v>42400</v>
      </c>
      <c r="D13" s="30">
        <f>Entry!D14</f>
        <v>0.55208333333333337</v>
      </c>
      <c r="E13" s="24">
        <f>Entry!I14</f>
        <v>0</v>
      </c>
      <c r="F13" s="24">
        <f>Entry!J14</f>
        <v>0</v>
      </c>
      <c r="G13" s="1">
        <v>100</v>
      </c>
      <c r="H13" s="1">
        <v>10</v>
      </c>
      <c r="I13">
        <f>Entry!N14</f>
        <v>99</v>
      </c>
      <c r="J13">
        <f>Entry!O14</f>
        <v>99</v>
      </c>
      <c r="K13" s="14">
        <v>1</v>
      </c>
      <c r="L13" s="15">
        <f t="shared" si="6"/>
        <v>1.9438</v>
      </c>
      <c r="M13" s="2">
        <f t="shared" si="0"/>
        <v>9.9</v>
      </c>
      <c r="N13" s="2">
        <f t="shared" si="1"/>
        <v>1</v>
      </c>
      <c r="O13" s="2">
        <f>(M11+M12+M13)/3</f>
        <v>6.882666666666668</v>
      </c>
      <c r="P13" s="2">
        <f>(N11+N12+N13)/3</f>
        <v>1.2435374149659864</v>
      </c>
      <c r="Q13" s="3">
        <f t="shared" si="2"/>
        <v>0</v>
      </c>
      <c r="R13" s="3">
        <f t="shared" si="3"/>
        <v>16.164640799999997</v>
      </c>
      <c r="S13" s="3">
        <f t="shared" si="4"/>
        <v>16.164640799999997</v>
      </c>
      <c r="T13" s="3">
        <f>(Q11+Q12+Q13)/3</f>
        <v>0.23196013333333335</v>
      </c>
      <c r="U13" s="3">
        <f>(R11+R12+R13)/3</f>
        <v>10.811156426666665</v>
      </c>
      <c r="V13" s="3">
        <f>(S11+S12+S13)/3</f>
        <v>11.043116559999996</v>
      </c>
      <c r="W13">
        <f>STDEV(Q11:Q13)</f>
        <v>0.40176673626378451</v>
      </c>
    </row>
    <row r="14" spans="1:23">
      <c r="A14" t="str">
        <f>CONCATENATE(Entry!$B$15,"A")</f>
        <v>114A</v>
      </c>
      <c r="B14" s="1" t="s">
        <v>21</v>
      </c>
      <c r="C14" s="28">
        <f t="shared" si="5"/>
        <v>42400</v>
      </c>
      <c r="D14" s="30">
        <f>Entry!D15</f>
        <v>0.55208333333333337</v>
      </c>
      <c r="E14" s="24">
        <f>Entry!I15</f>
        <v>0</v>
      </c>
      <c r="F14" s="24">
        <f>Entry!J15</f>
        <v>0</v>
      </c>
      <c r="G14" s="1">
        <v>100</v>
      </c>
      <c r="H14" s="1">
        <v>10</v>
      </c>
      <c r="I14">
        <f>Entry!N15</f>
        <v>8.84</v>
      </c>
      <c r="J14">
        <f>Entry!O15</f>
        <v>5.0999999999999996</v>
      </c>
      <c r="K14" s="14">
        <v>1</v>
      </c>
      <c r="L14" s="15">
        <f t="shared" si="6"/>
        <v>1.9438</v>
      </c>
      <c r="M14" s="2">
        <f t="shared" si="0"/>
        <v>0.88400000000000001</v>
      </c>
      <c r="N14" s="2">
        <f t="shared" si="1"/>
        <v>1.7333333333333334</v>
      </c>
      <c r="O14" s="2"/>
      <c r="P14" s="2"/>
      <c r="Q14" s="3">
        <f t="shared" si="2"/>
        <v>0.72698119999999999</v>
      </c>
      <c r="R14" s="3">
        <f t="shared" si="3"/>
        <v>0.1057427200000001</v>
      </c>
      <c r="S14" s="3">
        <f t="shared" si="4"/>
        <v>0.83272392000000006</v>
      </c>
      <c r="T14" s="3"/>
      <c r="U14" s="3"/>
      <c r="V14" s="3"/>
    </row>
    <row r="15" spans="1:23">
      <c r="A15" t="str">
        <f>CONCATENATE(Entry!$B$15,"B")</f>
        <v>114B</v>
      </c>
      <c r="B15" s="1" t="s">
        <v>21</v>
      </c>
      <c r="C15" s="28">
        <f t="shared" si="5"/>
        <v>42400</v>
      </c>
      <c r="D15" s="30">
        <f>Entry!D16</f>
        <v>0.55208333333333337</v>
      </c>
      <c r="E15" s="24">
        <f>Entry!I16</f>
        <v>0</v>
      </c>
      <c r="F15" s="24">
        <f>Entry!J16</f>
        <v>0</v>
      </c>
      <c r="G15" s="1">
        <v>100</v>
      </c>
      <c r="H15" s="1">
        <v>10</v>
      </c>
      <c r="I15">
        <f>Entry!N16</f>
        <v>99</v>
      </c>
      <c r="J15">
        <f>Entry!O16</f>
        <v>99</v>
      </c>
      <c r="K15" s="14">
        <v>1</v>
      </c>
      <c r="L15" s="15">
        <f t="shared" si="6"/>
        <v>1.9438</v>
      </c>
      <c r="M15" s="2">
        <f t="shared" si="0"/>
        <v>9.9</v>
      </c>
      <c r="N15" s="2">
        <f t="shared" si="1"/>
        <v>1</v>
      </c>
      <c r="O15" s="2"/>
      <c r="P15" s="2"/>
      <c r="Q15" s="3">
        <f t="shared" si="2"/>
        <v>0</v>
      </c>
      <c r="R15" s="3">
        <f t="shared" si="3"/>
        <v>16.164640799999997</v>
      </c>
      <c r="S15" s="3">
        <f t="shared" si="4"/>
        <v>16.164640799999997</v>
      </c>
      <c r="T15" s="3"/>
      <c r="U15" s="3"/>
      <c r="V15" s="3"/>
    </row>
    <row r="16" spans="1:23">
      <c r="A16" t="str">
        <f>CONCATENATE(Entry!$B$15,"C")</f>
        <v>114C</v>
      </c>
      <c r="B16" s="1" t="s">
        <v>21</v>
      </c>
      <c r="C16" s="28">
        <f t="shared" si="5"/>
        <v>42400</v>
      </c>
      <c r="D16" s="30">
        <f>Entry!D17</f>
        <v>0.55208333333333337</v>
      </c>
      <c r="E16" s="24">
        <f>Entry!I17</f>
        <v>0</v>
      </c>
      <c r="F16" s="24">
        <f>Entry!J17</f>
        <v>0</v>
      </c>
      <c r="G16" s="1">
        <v>100</v>
      </c>
      <c r="H16" s="1">
        <v>10</v>
      </c>
      <c r="I16">
        <f>Entry!N17</f>
        <v>99</v>
      </c>
      <c r="J16">
        <f>Entry!O17</f>
        <v>99</v>
      </c>
      <c r="K16" s="14">
        <v>1</v>
      </c>
      <c r="L16" s="15">
        <f t="shared" si="6"/>
        <v>1.9438</v>
      </c>
      <c r="M16" s="2">
        <f t="shared" si="0"/>
        <v>9.9</v>
      </c>
      <c r="N16" s="2">
        <f t="shared" si="1"/>
        <v>1</v>
      </c>
      <c r="O16" s="2">
        <f>(M14+M15+M16)/3</f>
        <v>6.8946666666666667</v>
      </c>
      <c r="P16" s="2">
        <f>(N14+N15+N16)/3</f>
        <v>1.2444444444444445</v>
      </c>
      <c r="Q16" s="3">
        <f t="shared" si="2"/>
        <v>0</v>
      </c>
      <c r="R16" s="3">
        <f t="shared" si="3"/>
        <v>16.164640799999997</v>
      </c>
      <c r="S16" s="3">
        <f t="shared" si="4"/>
        <v>16.164640799999997</v>
      </c>
      <c r="T16" s="3">
        <f>(Q14+Q15+Q16)/3</f>
        <v>0.24232706666666667</v>
      </c>
      <c r="U16" s="3">
        <f>(R14+R15+R16)/3</f>
        <v>10.811674773333332</v>
      </c>
      <c r="V16" s="3">
        <f>(S14+S15+S16)/3</f>
        <v>11.054001839999998</v>
      </c>
      <c r="W16">
        <f>STDEV(Q14:Q16)</f>
        <v>0.41972279151579717</v>
      </c>
    </row>
    <row r="17" spans="1:23">
      <c r="A17" t="str">
        <f>CONCATENATE(Entry!$B$18,"A")</f>
        <v>115A</v>
      </c>
      <c r="B17" s="1" t="s">
        <v>21</v>
      </c>
      <c r="C17" s="28">
        <f t="shared" si="5"/>
        <v>42400</v>
      </c>
      <c r="D17" s="30">
        <f>Entry!D18</f>
        <v>0.55208333333333337</v>
      </c>
      <c r="E17" s="24">
        <f>Entry!I18</f>
        <v>0</v>
      </c>
      <c r="F17" s="24">
        <f>Entry!J18</f>
        <v>0</v>
      </c>
      <c r="G17" s="1">
        <v>100</v>
      </c>
      <c r="H17" s="1">
        <v>10</v>
      </c>
      <c r="I17">
        <f>Entry!N18</f>
        <v>9.41</v>
      </c>
      <c r="J17">
        <f>Entry!O18</f>
        <v>5.46</v>
      </c>
      <c r="K17" s="14">
        <v>1</v>
      </c>
      <c r="L17" s="15">
        <f t="shared" si="6"/>
        <v>1.9438</v>
      </c>
      <c r="M17" s="2">
        <f t="shared" si="0"/>
        <v>0.94100000000000006</v>
      </c>
      <c r="N17" s="2">
        <f t="shared" si="1"/>
        <v>1.7234432234432235</v>
      </c>
      <c r="O17" s="2"/>
      <c r="P17" s="2"/>
      <c r="Q17" s="3">
        <f t="shared" si="2"/>
        <v>0.76780100000000007</v>
      </c>
      <c r="R17" s="3">
        <f t="shared" si="3"/>
        <v>0.12370343200000003</v>
      </c>
      <c r="S17" s="3">
        <f t="shared" si="4"/>
        <v>0.89150443200000007</v>
      </c>
      <c r="T17" s="3"/>
      <c r="U17" s="3"/>
      <c r="V17" s="3"/>
    </row>
    <row r="18" spans="1:23">
      <c r="A18" t="str">
        <f>CONCATENATE(Entry!$B$18,"B")</f>
        <v>115B</v>
      </c>
      <c r="B18" s="1" t="s">
        <v>21</v>
      </c>
      <c r="C18" s="28">
        <f t="shared" si="5"/>
        <v>42400</v>
      </c>
      <c r="D18" s="30">
        <f>Entry!D19</f>
        <v>0.55208333333333337</v>
      </c>
      <c r="E18" s="24">
        <f>Entry!I19</f>
        <v>0</v>
      </c>
      <c r="F18" s="24">
        <f>Entry!J19</f>
        <v>0</v>
      </c>
      <c r="G18" s="1">
        <v>100</v>
      </c>
      <c r="H18" s="1">
        <v>10</v>
      </c>
      <c r="I18">
        <f>Entry!N19</f>
        <v>99</v>
      </c>
      <c r="J18">
        <f>Entry!O19</f>
        <v>99</v>
      </c>
      <c r="K18" s="14">
        <v>1</v>
      </c>
      <c r="L18" s="15">
        <f t="shared" si="6"/>
        <v>1.9438</v>
      </c>
      <c r="M18" s="2">
        <f t="shared" si="0"/>
        <v>9.9</v>
      </c>
      <c r="N18" s="2">
        <f t="shared" si="1"/>
        <v>1</v>
      </c>
      <c r="O18" s="2"/>
      <c r="P18" s="2"/>
      <c r="Q18" s="3">
        <f t="shared" si="2"/>
        <v>0</v>
      </c>
      <c r="R18" s="3">
        <f t="shared" si="3"/>
        <v>16.164640799999997</v>
      </c>
      <c r="S18" s="3">
        <f t="shared" si="4"/>
        <v>16.164640799999997</v>
      </c>
      <c r="T18" s="3"/>
      <c r="U18" s="3"/>
      <c r="V18" s="3"/>
    </row>
    <row r="19" spans="1:23">
      <c r="A19" t="str">
        <f>CONCATENATE(Entry!$B$18,"C")</f>
        <v>115C</v>
      </c>
      <c r="B19" s="1" t="s">
        <v>21</v>
      </c>
      <c r="C19" s="28">
        <f t="shared" si="5"/>
        <v>42400</v>
      </c>
      <c r="D19" s="30">
        <f>Entry!D20</f>
        <v>0.55208333333333337</v>
      </c>
      <c r="E19" s="24">
        <f>Entry!I20</f>
        <v>0</v>
      </c>
      <c r="F19" s="24">
        <f>Entry!J20</f>
        <v>0</v>
      </c>
      <c r="G19" s="1">
        <v>100</v>
      </c>
      <c r="H19" s="1">
        <v>10</v>
      </c>
      <c r="I19">
        <f>Entry!N20</f>
        <v>99</v>
      </c>
      <c r="J19">
        <f>Entry!O20</f>
        <v>99</v>
      </c>
      <c r="K19" s="14">
        <v>1</v>
      </c>
      <c r="L19" s="15">
        <f t="shared" si="6"/>
        <v>1.9438</v>
      </c>
      <c r="M19" s="2">
        <f t="shared" si="0"/>
        <v>9.9</v>
      </c>
      <c r="N19" s="2">
        <f t="shared" si="1"/>
        <v>1</v>
      </c>
      <c r="O19" s="2">
        <f>(M17+M18+M19)/3</f>
        <v>6.9136666666666668</v>
      </c>
      <c r="P19" s="2">
        <f>(N17+N18+N19)/3</f>
        <v>1.2411477411477412</v>
      </c>
      <c r="Q19" s="3">
        <f t="shared" si="2"/>
        <v>0</v>
      </c>
      <c r="R19" s="3">
        <f t="shared" si="3"/>
        <v>16.164640799999997</v>
      </c>
      <c r="S19" s="3">
        <f t="shared" si="4"/>
        <v>16.164640799999997</v>
      </c>
      <c r="T19" s="3">
        <f>(Q17+Q18+Q19)/3</f>
        <v>0.25593366666666667</v>
      </c>
      <c r="U19" s="3">
        <f>(R17+R18+R19)/3</f>
        <v>10.817661677333332</v>
      </c>
      <c r="V19" s="3">
        <f>(S17+S18+S19)/3</f>
        <v>11.073595343999997</v>
      </c>
      <c r="W19">
        <f>STDEV(Q17:Q19)</f>
        <v>0.44329011403406388</v>
      </c>
    </row>
    <row r="20" spans="1:23">
      <c r="A20" t="str">
        <f>CONCATENATE(Entry!$B$21,"A")</f>
        <v>116A</v>
      </c>
      <c r="B20" s="1" t="s">
        <v>21</v>
      </c>
      <c r="C20" s="28">
        <f t="shared" si="5"/>
        <v>42400</v>
      </c>
      <c r="D20" s="30">
        <f>Entry!D21</f>
        <v>0.57291666666666663</v>
      </c>
      <c r="E20" s="24">
        <f>Entry!I21</f>
        <v>0</v>
      </c>
      <c r="F20" s="24">
        <f>Entry!J21</f>
        <v>0</v>
      </c>
      <c r="G20" s="1">
        <v>100</v>
      </c>
      <c r="H20" s="1">
        <v>10</v>
      </c>
      <c r="I20">
        <f>Entry!N21</f>
        <v>8.42</v>
      </c>
      <c r="J20">
        <f>Entry!O21</f>
        <v>4.8099999999999996</v>
      </c>
      <c r="K20" s="14">
        <v>1</v>
      </c>
      <c r="L20" s="15">
        <f t="shared" si="6"/>
        <v>1.9438</v>
      </c>
      <c r="M20" s="2">
        <f t="shared" si="0"/>
        <v>0.84200000000000008</v>
      </c>
      <c r="N20" s="2">
        <f t="shared" si="1"/>
        <v>1.7505197505197507</v>
      </c>
      <c r="O20" s="2"/>
      <c r="P20" s="2"/>
      <c r="Q20" s="3">
        <f t="shared" si="2"/>
        <v>0.70171180000000011</v>
      </c>
      <c r="R20" s="3">
        <f t="shared" si="3"/>
        <v>8.3661152000000114E-2</v>
      </c>
      <c r="S20" s="3">
        <f t="shared" si="4"/>
        <v>0.78537295200000024</v>
      </c>
      <c r="T20" s="3"/>
      <c r="U20" s="3"/>
      <c r="V20" s="3"/>
      <c r="W20" s="42"/>
    </row>
    <row r="21" spans="1:23">
      <c r="A21" t="str">
        <f>CONCATENATE(Entry!$B$21,"B")</f>
        <v>116B</v>
      </c>
      <c r="B21" s="1" t="s">
        <v>21</v>
      </c>
      <c r="C21" s="28">
        <f t="shared" si="5"/>
        <v>42400</v>
      </c>
      <c r="D21" s="30">
        <f>Entry!D22</f>
        <v>0.57291666666666663</v>
      </c>
      <c r="E21" s="24">
        <f>Entry!I22</f>
        <v>0</v>
      </c>
      <c r="F21" s="24">
        <f>Entry!J22</f>
        <v>0</v>
      </c>
      <c r="G21" s="1">
        <v>100</v>
      </c>
      <c r="H21" s="1">
        <v>10</v>
      </c>
      <c r="I21">
        <f>Entry!N22</f>
        <v>99</v>
      </c>
      <c r="J21">
        <f>Entry!O22</f>
        <v>99</v>
      </c>
      <c r="K21" s="14">
        <v>1</v>
      </c>
      <c r="L21" s="15">
        <f t="shared" si="6"/>
        <v>1.9438</v>
      </c>
      <c r="M21" s="2">
        <f t="shared" si="0"/>
        <v>9.9</v>
      </c>
      <c r="N21" s="2">
        <f t="shared" si="1"/>
        <v>1</v>
      </c>
      <c r="O21" s="2"/>
      <c r="P21" s="2"/>
      <c r="Q21" s="3">
        <f t="shared" si="2"/>
        <v>0</v>
      </c>
      <c r="R21" s="3">
        <f t="shared" si="3"/>
        <v>16.164640799999997</v>
      </c>
      <c r="S21" s="3">
        <f t="shared" si="4"/>
        <v>16.164640799999997</v>
      </c>
      <c r="T21" s="3"/>
      <c r="U21" s="3"/>
      <c r="V21" s="3"/>
    </row>
    <row r="22" spans="1:23">
      <c r="A22" t="str">
        <f>CONCATENATE(Entry!$B$21,"C")</f>
        <v>116C</v>
      </c>
      <c r="B22" s="1" t="s">
        <v>21</v>
      </c>
      <c r="C22" s="28">
        <f t="shared" si="5"/>
        <v>42400</v>
      </c>
      <c r="D22" s="30">
        <f>Entry!D23</f>
        <v>0.57291666666666663</v>
      </c>
      <c r="E22" s="24">
        <f>Entry!I23</f>
        <v>0</v>
      </c>
      <c r="F22" s="24">
        <f>Entry!J23</f>
        <v>0</v>
      </c>
      <c r="G22" s="1">
        <v>100</v>
      </c>
      <c r="H22" s="1">
        <v>10</v>
      </c>
      <c r="I22">
        <f>Entry!N23</f>
        <v>99</v>
      </c>
      <c r="J22">
        <f>Entry!O23</f>
        <v>99</v>
      </c>
      <c r="K22" s="14">
        <v>1</v>
      </c>
      <c r="L22" s="15">
        <f t="shared" si="6"/>
        <v>1.9438</v>
      </c>
      <c r="M22" s="2">
        <f t="shared" si="0"/>
        <v>9.9</v>
      </c>
      <c r="N22" s="2">
        <f t="shared" si="1"/>
        <v>1</v>
      </c>
      <c r="O22" s="2">
        <f>(M20+M21+M22)/3</f>
        <v>6.8806666666666674</v>
      </c>
      <c r="P22" s="2">
        <f>(N20+N21+N22)/3</f>
        <v>1.2501732501732503</v>
      </c>
      <c r="Q22" s="3">
        <f t="shared" si="2"/>
        <v>0</v>
      </c>
      <c r="R22" s="3">
        <f t="shared" si="3"/>
        <v>16.164640799999997</v>
      </c>
      <c r="S22" s="3">
        <f t="shared" si="4"/>
        <v>16.164640799999997</v>
      </c>
      <c r="T22" s="3">
        <f>(Q20+Q21+Q22)/3</f>
        <v>0.23390393333333337</v>
      </c>
      <c r="U22" s="3">
        <f>(R20+R21+R22)/3</f>
        <v>10.804314250666664</v>
      </c>
      <c r="V22" s="3">
        <f>(S20+S21+S22)/3</f>
        <v>11.038218183999996</v>
      </c>
      <c r="W22">
        <f>STDEV(Q20:Q22)</f>
        <v>0.40513349662353687</v>
      </c>
    </row>
    <row r="23" spans="1:23">
      <c r="A23" t="str">
        <f>CONCATENATE(Entry!$B$24,"A")</f>
        <v>117A</v>
      </c>
      <c r="B23" s="1" t="s">
        <v>21</v>
      </c>
      <c r="C23" s="28">
        <f t="shared" si="5"/>
        <v>42400</v>
      </c>
      <c r="D23" s="30">
        <f>Entry!D24</f>
        <v>0.57291666666666663</v>
      </c>
      <c r="E23" s="24">
        <f>Entry!I24</f>
        <v>0</v>
      </c>
      <c r="F23" s="24">
        <f>Entry!J24</f>
        <v>0</v>
      </c>
      <c r="G23" s="1">
        <v>100</v>
      </c>
      <c r="H23" s="1">
        <v>10</v>
      </c>
      <c r="I23">
        <f>Entry!N24</f>
        <v>8.7799999999999994</v>
      </c>
      <c r="J23">
        <f>Entry!O24</f>
        <v>5.12</v>
      </c>
      <c r="K23" s="14">
        <v>1</v>
      </c>
      <c r="L23" s="15">
        <f t="shared" si="6"/>
        <v>1.9438</v>
      </c>
      <c r="M23" s="2">
        <f t="shared" si="0"/>
        <v>0.878</v>
      </c>
      <c r="N23" s="2">
        <f t="shared" si="1"/>
        <v>1.7148437499999998</v>
      </c>
      <c r="O23" s="2"/>
      <c r="P23" s="2"/>
      <c r="Q23" s="3">
        <f t="shared" si="2"/>
        <v>0.71143079999999992</v>
      </c>
      <c r="R23" s="3">
        <f t="shared" si="3"/>
        <v>0.12455870400000009</v>
      </c>
      <c r="S23" s="3">
        <f t="shared" si="4"/>
        <v>0.83598950400000005</v>
      </c>
      <c r="T23" s="3"/>
      <c r="U23" s="3"/>
      <c r="V23" s="3"/>
    </row>
    <row r="24" spans="1:23">
      <c r="A24" t="str">
        <f>CONCATENATE(Entry!$B$24,"B")</f>
        <v>117B</v>
      </c>
      <c r="B24" s="1" t="s">
        <v>21</v>
      </c>
      <c r="C24" s="28">
        <f t="shared" si="5"/>
        <v>42400</v>
      </c>
      <c r="D24" s="30">
        <f>Entry!D25</f>
        <v>0.57291666666666663</v>
      </c>
      <c r="E24" s="24">
        <f>Entry!I25</f>
        <v>0</v>
      </c>
      <c r="F24" s="24">
        <f>Entry!J25</f>
        <v>0</v>
      </c>
      <c r="G24" s="1">
        <v>100</v>
      </c>
      <c r="H24" s="1">
        <v>10</v>
      </c>
      <c r="I24">
        <f>Entry!N25</f>
        <v>99</v>
      </c>
      <c r="J24">
        <f>Entry!O25</f>
        <v>99</v>
      </c>
      <c r="K24" s="14">
        <v>1</v>
      </c>
      <c r="L24" s="15">
        <f t="shared" si="6"/>
        <v>1.9438</v>
      </c>
      <c r="M24" s="2">
        <f t="shared" si="0"/>
        <v>9.9</v>
      </c>
      <c r="N24" s="2">
        <f t="shared" si="1"/>
        <v>1</v>
      </c>
      <c r="O24" s="2"/>
      <c r="P24" s="2"/>
      <c r="Q24" s="3">
        <f t="shared" si="2"/>
        <v>0</v>
      </c>
      <c r="R24" s="3">
        <f t="shared" si="3"/>
        <v>16.164640799999997</v>
      </c>
      <c r="S24" s="3">
        <f t="shared" si="4"/>
        <v>16.164640799999997</v>
      </c>
      <c r="T24" s="3"/>
      <c r="U24" s="3"/>
      <c r="V24" s="3"/>
    </row>
    <row r="25" spans="1:23">
      <c r="A25" t="str">
        <f>CONCATENATE(Entry!$B$24,"C")</f>
        <v>117C</v>
      </c>
      <c r="B25" s="1" t="s">
        <v>21</v>
      </c>
      <c r="C25" s="28">
        <f t="shared" si="5"/>
        <v>42400</v>
      </c>
      <c r="D25" s="30">
        <f>Entry!D26</f>
        <v>0.57291666666666663</v>
      </c>
      <c r="E25" s="24">
        <f>Entry!I26</f>
        <v>0</v>
      </c>
      <c r="F25" s="24">
        <f>Entry!J26</f>
        <v>0</v>
      </c>
      <c r="G25" s="1">
        <v>100</v>
      </c>
      <c r="H25" s="1">
        <v>10</v>
      </c>
      <c r="I25">
        <f>Entry!N26</f>
        <v>99</v>
      </c>
      <c r="J25">
        <f>Entry!O26</f>
        <v>99</v>
      </c>
      <c r="K25" s="14">
        <v>1</v>
      </c>
      <c r="L25" s="15">
        <f t="shared" si="6"/>
        <v>1.9438</v>
      </c>
      <c r="M25" s="2">
        <f t="shared" si="0"/>
        <v>9.9</v>
      </c>
      <c r="N25" s="2">
        <f t="shared" si="1"/>
        <v>1</v>
      </c>
      <c r="O25" s="2">
        <f>(M23+M24+M25)/3</f>
        <v>6.8926666666666669</v>
      </c>
      <c r="P25" s="2">
        <f>(N23+N24+N25)/3</f>
        <v>1.23828125</v>
      </c>
      <c r="Q25" s="3">
        <f t="shared" ref="Q25:Q55" si="7">(I25-J25)*L25*(H25/G25)*K25</f>
        <v>0</v>
      </c>
      <c r="R25" s="3">
        <f t="shared" ref="R25:R55" si="8">L25*(1.84*J25-I25)*(H25/G25)*K25</f>
        <v>16.164640799999997</v>
      </c>
      <c r="S25" s="3">
        <f t="shared" ref="S25:S55" si="9">Q25+R25</f>
        <v>16.164640799999997</v>
      </c>
      <c r="T25" s="3">
        <f>(Q23+Q24+Q25)/3</f>
        <v>0.23714359999999998</v>
      </c>
      <c r="U25" s="3">
        <f>(R23+R24+R25)/3</f>
        <v>10.817946767999999</v>
      </c>
      <c r="V25" s="3">
        <f>(S23+S24+S25)/3</f>
        <v>11.055090368</v>
      </c>
      <c r="W25">
        <f>STDEV(Q23:Q25)</f>
        <v>0.41074476388979081</v>
      </c>
    </row>
    <row r="26" spans="1:23">
      <c r="A26" t="str">
        <f>CONCATENATE(Entry!$B$27,"A")</f>
        <v>118A</v>
      </c>
      <c r="B26" s="1" t="s">
        <v>21</v>
      </c>
      <c r="C26" s="28">
        <f t="shared" si="5"/>
        <v>42400</v>
      </c>
      <c r="D26" s="30">
        <f>Entry!D27</f>
        <v>0.57291666666666663</v>
      </c>
      <c r="E26" s="24">
        <f>Entry!I27</f>
        <v>0</v>
      </c>
      <c r="F26" s="24">
        <f>Entry!J27</f>
        <v>0</v>
      </c>
      <c r="G26" s="1">
        <v>100</v>
      </c>
      <c r="H26" s="1">
        <v>10</v>
      </c>
      <c r="I26">
        <f>Entry!N27</f>
        <v>7.68</v>
      </c>
      <c r="J26">
        <f>Entry!O27</f>
        <v>4.4800000000000004</v>
      </c>
      <c r="K26" s="14">
        <v>1</v>
      </c>
      <c r="L26" s="15">
        <f t="shared" si="6"/>
        <v>1.9438</v>
      </c>
      <c r="M26" s="2">
        <f t="shared" si="0"/>
        <v>0.76800000000000002</v>
      </c>
      <c r="N26" s="2">
        <f t="shared" si="1"/>
        <v>1.714285714285714</v>
      </c>
      <c r="O26" s="2"/>
      <c r="P26" s="2"/>
      <c r="Q26" s="3">
        <f t="shared" si="7"/>
        <v>0.6220159999999999</v>
      </c>
      <c r="R26" s="3">
        <f t="shared" si="8"/>
        <v>0.10947481600000038</v>
      </c>
      <c r="S26" s="3">
        <f t="shared" si="9"/>
        <v>0.73149081600000032</v>
      </c>
      <c r="T26" s="3"/>
      <c r="U26" s="3"/>
      <c r="V26" s="3"/>
    </row>
    <row r="27" spans="1:23">
      <c r="A27" t="str">
        <f>CONCATENATE(Entry!$B$27,"B")</f>
        <v>118B</v>
      </c>
      <c r="B27" s="1" t="s">
        <v>21</v>
      </c>
      <c r="C27" s="28">
        <f t="shared" si="5"/>
        <v>42400</v>
      </c>
      <c r="D27" s="30">
        <f>Entry!D28</f>
        <v>0.57291666666666663</v>
      </c>
      <c r="E27" s="24">
        <f>Entry!I28</f>
        <v>0</v>
      </c>
      <c r="F27" s="24">
        <f>Entry!J28</f>
        <v>0</v>
      </c>
      <c r="G27" s="1">
        <v>100</v>
      </c>
      <c r="H27" s="1">
        <v>10</v>
      </c>
      <c r="I27">
        <f>Entry!N28</f>
        <v>99</v>
      </c>
      <c r="J27">
        <f>Entry!O28</f>
        <v>99</v>
      </c>
      <c r="K27" s="14">
        <v>1</v>
      </c>
      <c r="L27" s="15">
        <f t="shared" si="6"/>
        <v>1.9438</v>
      </c>
      <c r="M27" s="2">
        <f>I27*(H27/G27)*K27</f>
        <v>9.9</v>
      </c>
      <c r="N27" s="2">
        <f>I27/J27</f>
        <v>1</v>
      </c>
      <c r="O27" s="2"/>
      <c r="P27" s="2"/>
      <c r="Q27" s="3">
        <f t="shared" si="7"/>
        <v>0</v>
      </c>
      <c r="R27" s="3">
        <f t="shared" si="8"/>
        <v>16.164640799999997</v>
      </c>
      <c r="S27" s="3">
        <f t="shared" si="9"/>
        <v>16.164640799999997</v>
      </c>
      <c r="T27" s="3"/>
      <c r="U27" s="3"/>
      <c r="V27" s="3"/>
    </row>
    <row r="28" spans="1:23">
      <c r="A28" t="str">
        <f>CONCATENATE(Entry!$B$27,"C")</f>
        <v>118C</v>
      </c>
      <c r="B28" s="1" t="s">
        <v>21</v>
      </c>
      <c r="C28" s="28">
        <f t="shared" si="5"/>
        <v>42400</v>
      </c>
      <c r="D28" s="30">
        <f>Entry!D29</f>
        <v>0.57291666666666663</v>
      </c>
      <c r="E28" s="24">
        <f>Entry!I29</f>
        <v>0</v>
      </c>
      <c r="F28" s="24">
        <f>Entry!J29</f>
        <v>0</v>
      </c>
      <c r="G28" s="1">
        <v>100</v>
      </c>
      <c r="H28" s="1">
        <v>10</v>
      </c>
      <c r="I28">
        <f>Entry!N29</f>
        <v>99</v>
      </c>
      <c r="J28">
        <f>Entry!O29</f>
        <v>99</v>
      </c>
      <c r="K28" s="14">
        <v>1</v>
      </c>
      <c r="L28" s="15">
        <f t="shared" si="6"/>
        <v>1.9438</v>
      </c>
      <c r="M28" s="2">
        <f>I28*(H28/G28)*K28</f>
        <v>9.9</v>
      </c>
      <c r="N28" s="2">
        <f>I28/J28</f>
        <v>1</v>
      </c>
      <c r="O28" s="2">
        <f>(M26+M27+M28)/3</f>
        <v>6.8560000000000008</v>
      </c>
      <c r="P28" s="2">
        <f>(N26+N27+N28)/3</f>
        <v>1.2380952380952379</v>
      </c>
      <c r="Q28" s="3">
        <f t="shared" si="7"/>
        <v>0</v>
      </c>
      <c r="R28" s="3">
        <f t="shared" si="8"/>
        <v>16.164640799999997</v>
      </c>
      <c r="S28" s="3">
        <f t="shared" si="9"/>
        <v>16.164640799999997</v>
      </c>
      <c r="T28" s="3">
        <f>(Q26+Q27+Q28)/3</f>
        <v>0.20733866666666664</v>
      </c>
      <c r="U28" s="3">
        <f>(R26+R27+R28)/3</f>
        <v>10.81291880533333</v>
      </c>
      <c r="V28" s="3">
        <f>(S26+S27+S28)/3</f>
        <v>11.020257471999997</v>
      </c>
      <c r="W28">
        <f>STDEV(Q26:Q28)</f>
        <v>0.35912110504025418</v>
      </c>
    </row>
    <row r="29" spans="1:23">
      <c r="A29" t="str">
        <f>CONCATENATE(Entry!$B$30,"A")</f>
        <v>119A</v>
      </c>
      <c r="B29" s="1" t="s">
        <v>21</v>
      </c>
      <c r="C29" s="28">
        <f t="shared" si="5"/>
        <v>42400</v>
      </c>
      <c r="D29" s="30">
        <f>Entry!D30</f>
        <v>0.59375</v>
      </c>
      <c r="E29" s="24">
        <f>Entry!I30</f>
        <v>0</v>
      </c>
      <c r="F29" s="24">
        <f>Entry!J30</f>
        <v>0</v>
      </c>
      <c r="G29" s="1">
        <v>100</v>
      </c>
      <c r="H29" s="1">
        <v>10</v>
      </c>
      <c r="I29">
        <f>Entry!N30</f>
        <v>6.56</v>
      </c>
      <c r="J29">
        <f>Entry!O30</f>
        <v>3.71</v>
      </c>
      <c r="K29" s="14">
        <v>1</v>
      </c>
      <c r="L29" s="15">
        <f t="shared" si="6"/>
        <v>1.9438</v>
      </c>
      <c r="M29" s="2">
        <f t="shared" ref="M29" si="10">I29*(H29/G29)*K29</f>
        <v>0.65600000000000003</v>
      </c>
      <c r="N29" s="2">
        <f t="shared" ref="N29" si="11">I29/J29</f>
        <v>1.7681940700808625</v>
      </c>
      <c r="O29" s="2"/>
      <c r="P29" s="2"/>
      <c r="Q29" s="3">
        <f t="shared" si="7"/>
        <v>0.553983</v>
      </c>
      <c r="R29" s="3">
        <f t="shared" si="8"/>
        <v>5.1782832000000167E-2</v>
      </c>
      <c r="S29" s="3">
        <f t="shared" si="9"/>
        <v>0.60576583200000012</v>
      </c>
      <c r="T29" s="3"/>
      <c r="U29" s="3"/>
      <c r="V29" s="3"/>
    </row>
    <row r="30" spans="1:23">
      <c r="A30" t="str">
        <f>CONCATENATE(Entry!$B$30,"B")</f>
        <v>119B</v>
      </c>
      <c r="B30" s="1" t="s">
        <v>21</v>
      </c>
      <c r="C30" s="28">
        <f t="shared" si="5"/>
        <v>42400</v>
      </c>
      <c r="D30" s="30">
        <f>Entry!D31</f>
        <v>0.59375</v>
      </c>
      <c r="E30" s="24">
        <f>Entry!I31</f>
        <v>0</v>
      </c>
      <c r="F30" s="24">
        <f>Entry!J31</f>
        <v>0</v>
      </c>
      <c r="G30" s="1">
        <v>100</v>
      </c>
      <c r="H30" s="1">
        <v>10</v>
      </c>
      <c r="I30">
        <f>Entry!N31</f>
        <v>99</v>
      </c>
      <c r="J30">
        <f>Entry!O31</f>
        <v>99</v>
      </c>
      <c r="K30" s="14">
        <v>1</v>
      </c>
      <c r="L30" s="15">
        <f t="shared" si="6"/>
        <v>1.9438</v>
      </c>
      <c r="M30" s="2">
        <f>I30*(H30/G30)*K30</f>
        <v>9.9</v>
      </c>
      <c r="N30" s="2">
        <f>I30/J30</f>
        <v>1</v>
      </c>
      <c r="O30" s="2"/>
      <c r="P30" s="2"/>
      <c r="Q30" s="3">
        <f t="shared" si="7"/>
        <v>0</v>
      </c>
      <c r="R30" s="3">
        <f t="shared" si="8"/>
        <v>16.164640799999997</v>
      </c>
      <c r="S30" s="3">
        <f t="shared" si="9"/>
        <v>16.164640799999997</v>
      </c>
      <c r="T30" s="3"/>
      <c r="U30" s="3"/>
      <c r="V30" s="3"/>
    </row>
    <row r="31" spans="1:23">
      <c r="A31" t="str">
        <f>CONCATENATE(Entry!$B$30,"C")</f>
        <v>119C</v>
      </c>
      <c r="B31" s="1" t="s">
        <v>21</v>
      </c>
      <c r="C31" s="28">
        <f t="shared" si="5"/>
        <v>42400</v>
      </c>
      <c r="D31" s="30">
        <f>Entry!D32</f>
        <v>0.59375</v>
      </c>
      <c r="E31" s="24">
        <f>Entry!I32</f>
        <v>0</v>
      </c>
      <c r="F31" s="24">
        <f>Entry!J32</f>
        <v>0</v>
      </c>
      <c r="G31" s="1">
        <v>100</v>
      </c>
      <c r="H31" s="1">
        <v>10</v>
      </c>
      <c r="I31">
        <f>Entry!N32</f>
        <v>99</v>
      </c>
      <c r="J31">
        <f>Entry!O32</f>
        <v>99</v>
      </c>
      <c r="K31" s="14">
        <v>1</v>
      </c>
      <c r="L31" s="15">
        <f t="shared" si="6"/>
        <v>1.9438</v>
      </c>
      <c r="M31" s="2">
        <f>I31*(H31/G31)*K31</f>
        <v>9.9</v>
      </c>
      <c r="N31" s="2">
        <f>I31/J31</f>
        <v>1</v>
      </c>
      <c r="O31" s="2">
        <f>(M29+M30+M31)/3</f>
        <v>6.818666666666668</v>
      </c>
      <c r="P31" s="2">
        <f>(N29+N30+N31)/3</f>
        <v>1.2560646900269541</v>
      </c>
      <c r="Q31" s="3">
        <f t="shared" si="7"/>
        <v>0</v>
      </c>
      <c r="R31" s="3">
        <f t="shared" si="8"/>
        <v>16.164640799999997</v>
      </c>
      <c r="S31" s="3">
        <f t="shared" si="9"/>
        <v>16.164640799999997</v>
      </c>
      <c r="T31" s="3">
        <f>(Q29+Q30+Q31)/3</f>
        <v>0.18466099999999999</v>
      </c>
      <c r="U31" s="3">
        <f>(R29+R30+R31)/3</f>
        <v>10.793688143999999</v>
      </c>
      <c r="V31" s="3">
        <f>(S29+S30+S31)/3</f>
        <v>10.978349143999997</v>
      </c>
      <c r="W31">
        <f>STDEV(Q29:Q31)</f>
        <v>0.31984223417647645</v>
      </c>
    </row>
    <row r="32" spans="1:23">
      <c r="A32" t="str">
        <f>CONCATENATE(Entry!$B$33,"A")</f>
        <v>120A</v>
      </c>
      <c r="B32" s="1" t="s">
        <v>21</v>
      </c>
      <c r="C32" s="28">
        <f t="shared" si="5"/>
        <v>42400</v>
      </c>
      <c r="D32" s="30">
        <f>Entry!D33</f>
        <v>0.59375</v>
      </c>
      <c r="E32" s="24">
        <f>Entry!I33</f>
        <v>0</v>
      </c>
      <c r="F32" s="24">
        <f>Entry!J33</f>
        <v>0</v>
      </c>
      <c r="G32" s="1">
        <v>100</v>
      </c>
      <c r="H32" s="1">
        <v>10</v>
      </c>
      <c r="I32">
        <f>Entry!N33</f>
        <v>6.89</v>
      </c>
      <c r="J32">
        <f>Entry!O33</f>
        <v>4.1100000000000003</v>
      </c>
      <c r="K32" s="14">
        <v>1</v>
      </c>
      <c r="L32" s="15">
        <f t="shared" si="6"/>
        <v>1.9438</v>
      </c>
      <c r="M32" s="2">
        <f t="shared" ref="M32" si="12">I32*(H32/G32)*K32</f>
        <v>0.68900000000000006</v>
      </c>
      <c r="N32" s="2">
        <f t="shared" ref="N32" si="13">I32/J32</f>
        <v>1.6763990267639901</v>
      </c>
      <c r="O32" s="2"/>
      <c r="P32" s="2"/>
      <c r="Q32" s="3">
        <f t="shared" si="7"/>
        <v>0.54037639999999987</v>
      </c>
      <c r="R32" s="3">
        <f t="shared" si="8"/>
        <v>0.13070111200000029</v>
      </c>
      <c r="S32" s="3">
        <f t="shared" si="9"/>
        <v>0.6710775120000001</v>
      </c>
      <c r="T32" s="3"/>
      <c r="U32" s="3"/>
      <c r="V32" s="3"/>
    </row>
    <row r="33" spans="1:23">
      <c r="A33" t="str">
        <f>CONCATENATE(Entry!$B$33,"B")</f>
        <v>120B</v>
      </c>
      <c r="B33" s="1" t="s">
        <v>21</v>
      </c>
      <c r="C33" s="28">
        <f t="shared" si="5"/>
        <v>42400</v>
      </c>
      <c r="D33" s="30">
        <f>Entry!D34</f>
        <v>0.59375</v>
      </c>
      <c r="E33" s="24">
        <f>Entry!I34</f>
        <v>0</v>
      </c>
      <c r="F33" s="24">
        <f>Entry!J34</f>
        <v>0</v>
      </c>
      <c r="G33" s="1">
        <v>100</v>
      </c>
      <c r="H33" s="1">
        <v>10</v>
      </c>
      <c r="I33">
        <f>Entry!N34</f>
        <v>99</v>
      </c>
      <c r="J33">
        <f>Entry!O34</f>
        <v>99</v>
      </c>
      <c r="K33" s="14">
        <v>1</v>
      </c>
      <c r="L33" s="15">
        <f t="shared" si="6"/>
        <v>1.9438</v>
      </c>
      <c r="M33" s="2">
        <f>I33*(H33/G33)*K33</f>
        <v>9.9</v>
      </c>
      <c r="N33" s="2">
        <f>I33/J33</f>
        <v>1</v>
      </c>
      <c r="O33" s="2"/>
      <c r="P33" s="2"/>
      <c r="Q33" s="3">
        <f t="shared" si="7"/>
        <v>0</v>
      </c>
      <c r="R33" s="3">
        <f t="shared" si="8"/>
        <v>16.164640799999997</v>
      </c>
      <c r="S33" s="3">
        <f t="shared" si="9"/>
        <v>16.164640799999997</v>
      </c>
      <c r="T33" s="3"/>
      <c r="U33" s="3"/>
      <c r="V33" s="3"/>
    </row>
    <row r="34" spans="1:23">
      <c r="A34" t="str">
        <f>CONCATENATE(Entry!$B$33,"C")</f>
        <v>120C</v>
      </c>
      <c r="B34" s="1" t="s">
        <v>21</v>
      </c>
      <c r="C34" s="28">
        <f t="shared" si="5"/>
        <v>42400</v>
      </c>
      <c r="D34" s="30">
        <f>Entry!D35</f>
        <v>0.59375</v>
      </c>
      <c r="E34" s="24">
        <f>Entry!I35</f>
        <v>0</v>
      </c>
      <c r="F34" s="24">
        <f>Entry!J35</f>
        <v>0</v>
      </c>
      <c r="G34" s="1">
        <v>100</v>
      </c>
      <c r="H34" s="1">
        <v>10</v>
      </c>
      <c r="I34">
        <f>Entry!N35</f>
        <v>99</v>
      </c>
      <c r="J34">
        <f>Entry!O35</f>
        <v>99</v>
      </c>
      <c r="K34" s="14">
        <v>1</v>
      </c>
      <c r="L34" s="15">
        <f t="shared" si="6"/>
        <v>1.9438</v>
      </c>
      <c r="M34" s="2">
        <f>I34*(H34/G34)*K34</f>
        <v>9.9</v>
      </c>
      <c r="N34" s="2">
        <f>I34/J34</f>
        <v>1</v>
      </c>
      <c r="O34" s="2">
        <f>(M32+M33+M34)/3</f>
        <v>6.8296666666666672</v>
      </c>
      <c r="P34" s="2">
        <f>(N32+N33+N34)/3</f>
        <v>1.2254663422546634</v>
      </c>
      <c r="Q34" s="3">
        <f t="shared" si="7"/>
        <v>0</v>
      </c>
      <c r="R34" s="3">
        <f t="shared" si="8"/>
        <v>16.164640799999997</v>
      </c>
      <c r="S34" s="3">
        <f t="shared" si="9"/>
        <v>16.164640799999997</v>
      </c>
      <c r="T34" s="3">
        <f>(Q32+Q33+Q34)/3</f>
        <v>0.18012546666666662</v>
      </c>
      <c r="U34" s="3">
        <f>(R32+R33+R34)/3</f>
        <v>10.819994237333333</v>
      </c>
      <c r="V34" s="3">
        <f>(S32+S33+S34)/3</f>
        <v>11.000119703999999</v>
      </c>
      <c r="W34">
        <f>STDEV(Q32:Q34)</f>
        <v>0.31198646000372082</v>
      </c>
    </row>
    <row r="35" spans="1:23">
      <c r="A35" t="str">
        <f>CONCATENATE(Entry!$B$36,"A")</f>
        <v>121A</v>
      </c>
      <c r="B35" s="1" t="s">
        <v>21</v>
      </c>
      <c r="C35" s="28">
        <f t="shared" si="5"/>
        <v>42400</v>
      </c>
      <c r="D35" s="30">
        <f>Entry!D36</f>
        <v>0.59375</v>
      </c>
      <c r="E35" s="24">
        <f>Entry!I36</f>
        <v>0</v>
      </c>
      <c r="F35" s="24">
        <f>Entry!J36</f>
        <v>0</v>
      </c>
      <c r="G35" s="1">
        <v>100</v>
      </c>
      <c r="H35" s="1">
        <v>10</v>
      </c>
      <c r="I35">
        <f>Entry!N36</f>
        <v>6.57</v>
      </c>
      <c r="J35">
        <f>Entry!O36</f>
        <v>3.8</v>
      </c>
      <c r="K35" s="14">
        <v>1</v>
      </c>
      <c r="L35" s="15">
        <f t="shared" si="6"/>
        <v>1.9438</v>
      </c>
      <c r="M35" s="2">
        <f t="shared" ref="M35:M55" si="14">I35*(H35/G35)*K35</f>
        <v>0.65700000000000003</v>
      </c>
      <c r="N35" s="2">
        <f t="shared" ref="N35:N55" si="15">I35/J35</f>
        <v>1.7289473684210528</v>
      </c>
      <c r="O35" s="2"/>
      <c r="P35" s="2"/>
      <c r="Q35" s="3">
        <f t="shared" si="7"/>
        <v>0.53843260000000004</v>
      </c>
      <c r="R35" s="3">
        <f t="shared" si="8"/>
        <v>8.2028359999999953E-2</v>
      </c>
      <c r="S35" s="3">
        <f t="shared" si="9"/>
        <v>0.62046095999999995</v>
      </c>
      <c r="T35" s="3"/>
      <c r="U35" s="3"/>
      <c r="V35" s="3"/>
    </row>
    <row r="36" spans="1:23">
      <c r="A36" t="str">
        <f>CONCATENATE(Entry!$B$36,"B")</f>
        <v>121B</v>
      </c>
      <c r="B36" s="1" t="s">
        <v>21</v>
      </c>
      <c r="C36" s="28">
        <f t="shared" si="5"/>
        <v>42400</v>
      </c>
      <c r="D36" s="30">
        <f>Entry!D37</f>
        <v>0.59375</v>
      </c>
      <c r="E36" s="24">
        <f>Entry!I37</f>
        <v>0</v>
      </c>
      <c r="F36" s="24">
        <f>Entry!J37</f>
        <v>0</v>
      </c>
      <c r="G36" s="1">
        <v>100</v>
      </c>
      <c r="H36" s="1">
        <v>10</v>
      </c>
      <c r="I36">
        <f>Entry!N37</f>
        <v>99</v>
      </c>
      <c r="J36">
        <f>Entry!O37</f>
        <v>99</v>
      </c>
      <c r="K36" s="14">
        <v>1</v>
      </c>
      <c r="L36" s="15">
        <f t="shared" si="6"/>
        <v>1.9438</v>
      </c>
      <c r="M36" s="2">
        <f t="shared" si="14"/>
        <v>9.9</v>
      </c>
      <c r="N36" s="2">
        <f t="shared" si="15"/>
        <v>1</v>
      </c>
      <c r="O36" s="2"/>
      <c r="P36" s="2"/>
      <c r="Q36" s="3">
        <f t="shared" si="7"/>
        <v>0</v>
      </c>
      <c r="R36" s="3">
        <f t="shared" si="8"/>
        <v>16.164640799999997</v>
      </c>
      <c r="S36" s="3">
        <f t="shared" si="9"/>
        <v>16.164640799999997</v>
      </c>
      <c r="T36" s="3"/>
      <c r="U36" s="3"/>
      <c r="V36" s="3"/>
    </row>
    <row r="37" spans="1:23">
      <c r="A37" t="str">
        <f>CONCATENATE(Entry!$B$36,"C")</f>
        <v>121C</v>
      </c>
      <c r="B37" s="1" t="s">
        <v>21</v>
      </c>
      <c r="C37" s="28">
        <f t="shared" si="5"/>
        <v>42400</v>
      </c>
      <c r="D37" s="30">
        <f>Entry!D38</f>
        <v>0.59375</v>
      </c>
      <c r="E37" s="24">
        <f>Entry!I38</f>
        <v>0</v>
      </c>
      <c r="F37" s="24">
        <f>Entry!J38</f>
        <v>0</v>
      </c>
      <c r="G37" s="1">
        <v>100</v>
      </c>
      <c r="H37" s="1">
        <v>10</v>
      </c>
      <c r="I37">
        <f>Entry!N38</f>
        <v>99</v>
      </c>
      <c r="J37">
        <f>Entry!O38</f>
        <v>99</v>
      </c>
      <c r="K37" s="14">
        <v>1</v>
      </c>
      <c r="L37" s="15">
        <f t="shared" si="6"/>
        <v>1.9438</v>
      </c>
      <c r="M37" s="2">
        <f t="shared" si="14"/>
        <v>9.9</v>
      </c>
      <c r="N37" s="2">
        <f t="shared" si="15"/>
        <v>1</v>
      </c>
      <c r="O37" s="2">
        <f>(M35+M36+M37)/3</f>
        <v>6.819</v>
      </c>
      <c r="P37" s="2">
        <f t="shared" ref="P37:P55" si="16">(N35+N36+N37)/3</f>
        <v>1.2429824561403509</v>
      </c>
      <c r="Q37" s="3">
        <f t="shared" si="7"/>
        <v>0</v>
      </c>
      <c r="R37" s="3">
        <f t="shared" si="8"/>
        <v>16.164640799999997</v>
      </c>
      <c r="S37" s="3">
        <f t="shared" si="9"/>
        <v>16.164640799999997</v>
      </c>
      <c r="T37" s="3">
        <f t="shared" ref="T37:T55" si="17">(Q35+Q36+Q37)/3</f>
        <v>0.17947753333333336</v>
      </c>
      <c r="U37" s="3">
        <f t="shared" ref="U37:U55" si="18">(R35+R36+R37)/3</f>
        <v>10.803769986666666</v>
      </c>
      <c r="V37" s="3">
        <f t="shared" ref="V37:V55" si="19">(S35+S36+S37)/3</f>
        <v>10.983247519999997</v>
      </c>
      <c r="W37">
        <f t="shared" ref="W37:W55" si="20">STDEV(Q35:Q37)</f>
        <v>0.31086420655047015</v>
      </c>
    </row>
    <row r="38" spans="1:23">
      <c r="A38" t="str">
        <f>CONCATENATE(Entry!$B$39,"A")</f>
        <v>122A</v>
      </c>
      <c r="B38" s="1" t="s">
        <v>21</v>
      </c>
      <c r="C38" s="28">
        <f t="shared" si="5"/>
        <v>42400</v>
      </c>
      <c r="D38" s="30">
        <f>Entry!D39</f>
        <v>0.61111111111111105</v>
      </c>
      <c r="E38" s="24">
        <f>Entry!I39</f>
        <v>0</v>
      </c>
      <c r="F38" s="24">
        <f>Entry!J39</f>
        <v>0</v>
      </c>
      <c r="G38" s="1">
        <v>100</v>
      </c>
      <c r="H38" s="1">
        <v>10</v>
      </c>
      <c r="I38">
        <f>Entry!N39</f>
        <v>6.86</v>
      </c>
      <c r="J38">
        <f>Entry!O39</f>
        <v>4</v>
      </c>
      <c r="K38" s="14">
        <v>1</v>
      </c>
      <c r="L38" s="15">
        <f t="shared" si="6"/>
        <v>1.9438</v>
      </c>
      <c r="M38" s="2">
        <f t="shared" si="14"/>
        <v>0.68600000000000005</v>
      </c>
      <c r="N38" s="2">
        <f t="shared" si="15"/>
        <v>1.7150000000000001</v>
      </c>
      <c r="O38" s="2"/>
      <c r="P38" s="2"/>
      <c r="Q38" s="3">
        <f t="shared" si="7"/>
        <v>0.55592680000000005</v>
      </c>
      <c r="R38" s="3">
        <f t="shared" si="8"/>
        <v>9.7189999999999999E-2</v>
      </c>
      <c r="S38" s="3">
        <f t="shared" si="9"/>
        <v>0.65311680000000005</v>
      </c>
      <c r="T38" s="3"/>
      <c r="U38" s="3"/>
      <c r="V38" s="3"/>
    </row>
    <row r="39" spans="1:23">
      <c r="A39" t="str">
        <f>CONCATENATE(Entry!$B$39,"B")</f>
        <v>122B</v>
      </c>
      <c r="B39" s="1" t="s">
        <v>21</v>
      </c>
      <c r="C39" s="28">
        <f t="shared" si="5"/>
        <v>42400</v>
      </c>
      <c r="D39" s="30">
        <f>Entry!D40</f>
        <v>0.61111111111111105</v>
      </c>
      <c r="E39" s="24">
        <f>Entry!I40</f>
        <v>0</v>
      </c>
      <c r="F39" s="24">
        <f>Entry!J40</f>
        <v>0</v>
      </c>
      <c r="G39" s="1">
        <v>100</v>
      </c>
      <c r="H39" s="1">
        <v>10</v>
      </c>
      <c r="I39">
        <f>Entry!N40</f>
        <v>99</v>
      </c>
      <c r="J39">
        <f>Entry!O40</f>
        <v>99</v>
      </c>
      <c r="K39" s="14">
        <v>1</v>
      </c>
      <c r="L39" s="15">
        <f t="shared" si="6"/>
        <v>1.9438</v>
      </c>
      <c r="M39" s="2">
        <f t="shared" si="14"/>
        <v>9.9</v>
      </c>
      <c r="N39" s="2">
        <f t="shared" si="15"/>
        <v>1</v>
      </c>
      <c r="O39" s="2"/>
      <c r="P39" s="2"/>
      <c r="Q39" s="3">
        <f t="shared" si="7"/>
        <v>0</v>
      </c>
      <c r="R39" s="3">
        <f t="shared" si="8"/>
        <v>16.164640799999997</v>
      </c>
      <c r="S39" s="3">
        <f t="shared" si="9"/>
        <v>16.164640799999997</v>
      </c>
      <c r="T39" s="3"/>
      <c r="U39" s="3"/>
      <c r="V39" s="3"/>
    </row>
    <row r="40" spans="1:23">
      <c r="A40" t="str">
        <f>CONCATENATE(Entry!$B$39,"C")</f>
        <v>122C</v>
      </c>
      <c r="B40" s="1" t="s">
        <v>21</v>
      </c>
      <c r="C40" s="28">
        <f t="shared" si="5"/>
        <v>42400</v>
      </c>
      <c r="D40" s="30">
        <f>Entry!D41</f>
        <v>0.61111111111111105</v>
      </c>
      <c r="E40" s="24">
        <f>Entry!I41</f>
        <v>0</v>
      </c>
      <c r="F40" s="24">
        <f>Entry!J41</f>
        <v>0</v>
      </c>
      <c r="G40" s="1">
        <v>100</v>
      </c>
      <c r="H40" s="1">
        <v>10</v>
      </c>
      <c r="I40">
        <f>Entry!N41</f>
        <v>99</v>
      </c>
      <c r="J40">
        <f>Entry!O41</f>
        <v>99</v>
      </c>
      <c r="K40" s="14">
        <v>1</v>
      </c>
      <c r="L40" s="15">
        <f t="shared" si="6"/>
        <v>1.9438</v>
      </c>
      <c r="M40" s="2">
        <f t="shared" si="14"/>
        <v>9.9</v>
      </c>
      <c r="N40" s="2">
        <f t="shared" si="15"/>
        <v>1</v>
      </c>
      <c r="O40" s="2">
        <f t="shared" ref="O40:O52" si="21">(M38+M39+M40)/3</f>
        <v>6.8286666666666669</v>
      </c>
      <c r="P40" s="2">
        <f t="shared" si="16"/>
        <v>1.2383333333333333</v>
      </c>
      <c r="Q40" s="3">
        <f t="shared" si="7"/>
        <v>0</v>
      </c>
      <c r="R40" s="3">
        <f t="shared" si="8"/>
        <v>16.164640799999997</v>
      </c>
      <c r="S40" s="3">
        <f t="shared" si="9"/>
        <v>16.164640799999997</v>
      </c>
      <c r="T40" s="3">
        <f t="shared" si="17"/>
        <v>0.18530893333333334</v>
      </c>
      <c r="U40" s="3">
        <f t="shared" si="18"/>
        <v>10.808823866666666</v>
      </c>
      <c r="V40" s="3">
        <f t="shared" si="19"/>
        <v>10.994132799999997</v>
      </c>
      <c r="W40">
        <f t="shared" si="20"/>
        <v>0.32096448762972729</v>
      </c>
    </row>
    <row r="41" spans="1:23">
      <c r="A41" t="str">
        <f>CONCATENATE(Entry!$B$42,"A")</f>
        <v>123A</v>
      </c>
      <c r="B41" s="1" t="s">
        <v>21</v>
      </c>
      <c r="C41" s="28">
        <f t="shared" si="5"/>
        <v>42400</v>
      </c>
      <c r="D41" s="30">
        <f>Entry!D42</f>
        <v>0.61111111111111105</v>
      </c>
      <c r="E41" s="24">
        <f>Entry!I42</f>
        <v>0</v>
      </c>
      <c r="F41" s="24">
        <f>Entry!J42</f>
        <v>0</v>
      </c>
      <c r="G41" s="1">
        <v>100</v>
      </c>
      <c r="H41" s="1">
        <v>10</v>
      </c>
      <c r="I41">
        <f>Entry!N42</f>
        <v>7.91</v>
      </c>
      <c r="J41">
        <f>Entry!O42</f>
        <v>4.47</v>
      </c>
      <c r="K41" s="14">
        <v>1</v>
      </c>
      <c r="L41" s="15">
        <f t="shared" si="6"/>
        <v>1.9438</v>
      </c>
      <c r="M41" s="2">
        <f t="shared" si="14"/>
        <v>0.79100000000000004</v>
      </c>
      <c r="N41" s="2">
        <f t="shared" si="15"/>
        <v>1.7695749440715884</v>
      </c>
      <c r="O41" s="2"/>
      <c r="P41" s="2"/>
      <c r="Q41" s="3">
        <f t="shared" si="7"/>
        <v>0.66866720000000013</v>
      </c>
      <c r="R41" s="3">
        <f t="shared" si="8"/>
        <v>6.1190823999999991E-2</v>
      </c>
      <c r="S41" s="3">
        <f t="shared" si="9"/>
        <v>0.72985802400000011</v>
      </c>
      <c r="T41" s="3"/>
      <c r="U41" s="3"/>
      <c r="V41" s="3"/>
    </row>
    <row r="42" spans="1:23">
      <c r="A42" t="str">
        <f>CONCATENATE(Entry!$B$42,"B")</f>
        <v>123B</v>
      </c>
      <c r="B42" s="1" t="s">
        <v>21</v>
      </c>
      <c r="C42" s="28">
        <f t="shared" si="5"/>
        <v>42400</v>
      </c>
      <c r="D42" s="30">
        <f>Entry!D43</f>
        <v>0.61111111111111105</v>
      </c>
      <c r="E42" s="24">
        <f>Entry!I43</f>
        <v>0</v>
      </c>
      <c r="F42" s="24">
        <f>Entry!J43</f>
        <v>0</v>
      </c>
      <c r="G42" s="1">
        <v>100</v>
      </c>
      <c r="H42" s="1">
        <v>10</v>
      </c>
      <c r="I42">
        <f>Entry!N43</f>
        <v>99</v>
      </c>
      <c r="J42">
        <f>Entry!O43</f>
        <v>99</v>
      </c>
      <c r="K42" s="14">
        <v>1</v>
      </c>
      <c r="L42" s="15">
        <f t="shared" si="6"/>
        <v>1.9438</v>
      </c>
      <c r="M42" s="2">
        <f t="shared" si="14"/>
        <v>9.9</v>
      </c>
      <c r="N42" s="2">
        <f t="shared" si="15"/>
        <v>1</v>
      </c>
      <c r="O42" s="2"/>
      <c r="P42" s="2"/>
      <c r="Q42" s="3">
        <f t="shared" si="7"/>
        <v>0</v>
      </c>
      <c r="R42" s="3">
        <f t="shared" si="8"/>
        <v>16.164640799999997</v>
      </c>
      <c r="S42" s="3">
        <f t="shared" si="9"/>
        <v>16.164640799999997</v>
      </c>
      <c r="T42" s="3"/>
      <c r="U42" s="3"/>
      <c r="V42" s="3"/>
    </row>
    <row r="43" spans="1:23">
      <c r="A43" t="str">
        <f>CONCATENATE(Entry!$B$42,"C")</f>
        <v>123C</v>
      </c>
      <c r="B43" s="1" t="s">
        <v>21</v>
      </c>
      <c r="C43" s="28">
        <f t="shared" si="5"/>
        <v>42400</v>
      </c>
      <c r="D43" s="30">
        <f>Entry!D44</f>
        <v>0.61111111111111105</v>
      </c>
      <c r="E43" s="24">
        <f>Entry!I44</f>
        <v>0</v>
      </c>
      <c r="F43" s="24">
        <f>Entry!J44</f>
        <v>0</v>
      </c>
      <c r="G43" s="1">
        <v>100</v>
      </c>
      <c r="H43" s="1">
        <v>10</v>
      </c>
      <c r="I43">
        <f>Entry!N44</f>
        <v>99</v>
      </c>
      <c r="J43">
        <f>Entry!O44</f>
        <v>99</v>
      </c>
      <c r="K43" s="14">
        <v>1</v>
      </c>
      <c r="L43" s="15">
        <f t="shared" si="6"/>
        <v>1.9438</v>
      </c>
      <c r="M43" s="2">
        <f t="shared" si="14"/>
        <v>9.9</v>
      </c>
      <c r="N43" s="2">
        <f t="shared" si="15"/>
        <v>1</v>
      </c>
      <c r="O43" s="2">
        <f t="shared" si="21"/>
        <v>6.863666666666667</v>
      </c>
      <c r="P43" s="2">
        <f t="shared" si="16"/>
        <v>1.2565249813571961</v>
      </c>
      <c r="Q43" s="3">
        <f t="shared" si="7"/>
        <v>0</v>
      </c>
      <c r="R43" s="3">
        <f t="shared" si="8"/>
        <v>16.164640799999997</v>
      </c>
      <c r="S43" s="3">
        <f t="shared" si="9"/>
        <v>16.164640799999997</v>
      </c>
      <c r="T43" s="3">
        <f t="shared" si="17"/>
        <v>0.22288906666666672</v>
      </c>
      <c r="U43" s="3">
        <f t="shared" si="18"/>
        <v>10.796824141333332</v>
      </c>
      <c r="V43" s="3">
        <f t="shared" si="19"/>
        <v>11.019713207999999</v>
      </c>
      <c r="W43">
        <f t="shared" si="20"/>
        <v>0.38605518791827342</v>
      </c>
    </row>
    <row r="44" spans="1:23">
      <c r="A44" t="str">
        <f>CONCATENATE(Entry!$B$45,"A")</f>
        <v>124A</v>
      </c>
      <c r="B44" s="1" t="s">
        <v>21</v>
      </c>
      <c r="C44" s="28">
        <f t="shared" si="5"/>
        <v>42400</v>
      </c>
      <c r="D44" s="30">
        <f>Entry!D45</f>
        <v>0.61111111111111105</v>
      </c>
      <c r="E44" s="24">
        <f>Entry!I45</f>
        <v>0</v>
      </c>
      <c r="F44" s="24">
        <f>Entry!J45</f>
        <v>0</v>
      </c>
      <c r="G44" s="1">
        <v>100</v>
      </c>
      <c r="H44" s="1">
        <v>10</v>
      </c>
      <c r="I44">
        <f>Entry!N45</f>
        <v>7.49</v>
      </c>
      <c r="J44">
        <f>Entry!O45</f>
        <v>4.37</v>
      </c>
      <c r="K44" s="14">
        <v>1</v>
      </c>
      <c r="L44" s="15">
        <f t="shared" si="6"/>
        <v>1.9438</v>
      </c>
      <c r="M44" s="2">
        <f t="shared" si="14"/>
        <v>0.74900000000000011</v>
      </c>
      <c r="N44" s="2">
        <f t="shared" si="15"/>
        <v>1.7139588100686498</v>
      </c>
      <c r="O44" s="2"/>
      <c r="P44" s="2"/>
      <c r="Q44" s="3">
        <f t="shared" si="7"/>
        <v>0.60646560000000005</v>
      </c>
      <c r="R44" s="3">
        <f t="shared" si="8"/>
        <v>0.10706450400000012</v>
      </c>
      <c r="S44" s="3">
        <f t="shared" si="9"/>
        <v>0.71353010400000016</v>
      </c>
      <c r="T44" s="3"/>
      <c r="U44" s="3"/>
      <c r="V44" s="3"/>
    </row>
    <row r="45" spans="1:23">
      <c r="A45" t="str">
        <f>CONCATENATE(Entry!$B$45,"B")</f>
        <v>124B</v>
      </c>
      <c r="B45" s="1" t="s">
        <v>21</v>
      </c>
      <c r="C45" s="28">
        <f t="shared" si="5"/>
        <v>42400</v>
      </c>
      <c r="D45" s="30">
        <f>Entry!D46</f>
        <v>0.61111111111111105</v>
      </c>
      <c r="E45" s="24">
        <f>Entry!I46</f>
        <v>0</v>
      </c>
      <c r="F45" s="24">
        <f>Entry!J46</f>
        <v>0</v>
      </c>
      <c r="G45" s="1">
        <v>100</v>
      </c>
      <c r="H45" s="1">
        <v>10</v>
      </c>
      <c r="I45">
        <f>Entry!N46</f>
        <v>99</v>
      </c>
      <c r="J45">
        <f>Entry!O46</f>
        <v>99</v>
      </c>
      <c r="K45" s="14">
        <v>1</v>
      </c>
      <c r="L45" s="15">
        <f t="shared" si="6"/>
        <v>1.9438</v>
      </c>
      <c r="M45" s="2">
        <f t="shared" si="14"/>
        <v>9.9</v>
      </c>
      <c r="N45" s="2">
        <f t="shared" si="15"/>
        <v>1</v>
      </c>
      <c r="O45" s="2"/>
      <c r="P45" s="2"/>
      <c r="Q45" s="3">
        <f t="shared" si="7"/>
        <v>0</v>
      </c>
      <c r="R45" s="3">
        <f t="shared" si="8"/>
        <v>16.164640799999997</v>
      </c>
      <c r="S45" s="3">
        <f t="shared" si="9"/>
        <v>16.164640799999997</v>
      </c>
      <c r="T45" s="3"/>
      <c r="U45" s="3"/>
      <c r="V45" s="3"/>
    </row>
    <row r="46" spans="1:23">
      <c r="A46" t="str">
        <f>CONCATENATE(Entry!$B$45,"C")</f>
        <v>124C</v>
      </c>
      <c r="B46" s="1" t="s">
        <v>21</v>
      </c>
      <c r="C46" s="28">
        <f t="shared" si="5"/>
        <v>42400</v>
      </c>
      <c r="D46" s="30">
        <f>Entry!D47</f>
        <v>0.61111111111111105</v>
      </c>
      <c r="E46" s="24">
        <f>Entry!I47</f>
        <v>0</v>
      </c>
      <c r="F46" s="24">
        <f>Entry!J47</f>
        <v>0</v>
      </c>
      <c r="G46" s="1">
        <v>100</v>
      </c>
      <c r="H46" s="1">
        <v>10</v>
      </c>
      <c r="I46">
        <f>Entry!N47</f>
        <v>99</v>
      </c>
      <c r="J46">
        <f>Entry!O47</f>
        <v>99</v>
      </c>
      <c r="K46" s="14">
        <v>1</v>
      </c>
      <c r="L46" s="15">
        <f t="shared" si="6"/>
        <v>1.9438</v>
      </c>
      <c r="M46" s="2">
        <f t="shared" si="14"/>
        <v>9.9</v>
      </c>
      <c r="N46" s="2">
        <f t="shared" si="15"/>
        <v>1</v>
      </c>
      <c r="O46" s="2">
        <f t="shared" si="21"/>
        <v>6.8496666666666668</v>
      </c>
      <c r="P46" s="2">
        <f t="shared" si="16"/>
        <v>1.2379862700228832</v>
      </c>
      <c r="Q46" s="3">
        <f t="shared" si="7"/>
        <v>0</v>
      </c>
      <c r="R46" s="3">
        <f t="shared" si="8"/>
        <v>16.164640799999997</v>
      </c>
      <c r="S46" s="3">
        <f t="shared" si="9"/>
        <v>16.164640799999997</v>
      </c>
      <c r="T46" s="3">
        <f t="shared" si="17"/>
        <v>0.20215520000000001</v>
      </c>
      <c r="U46" s="3">
        <f t="shared" si="18"/>
        <v>10.812115367999999</v>
      </c>
      <c r="V46" s="3">
        <f t="shared" si="19"/>
        <v>11.014270567999999</v>
      </c>
      <c r="W46">
        <f t="shared" si="20"/>
        <v>0.35014307741424794</v>
      </c>
    </row>
    <row r="47" spans="1:23">
      <c r="A47" t="str">
        <f>CONCATENATE(Entry!$B$48,"A")</f>
        <v>125A</v>
      </c>
      <c r="B47" s="1" t="s">
        <v>21</v>
      </c>
      <c r="C47" s="28">
        <f t="shared" si="5"/>
        <v>42400</v>
      </c>
      <c r="D47" s="30">
        <f>Entry!D48</f>
        <v>0.63194444444444442</v>
      </c>
      <c r="E47" s="24">
        <f>Entry!I48</f>
        <v>0</v>
      </c>
      <c r="F47" s="24">
        <f>Entry!J48</f>
        <v>0</v>
      </c>
      <c r="G47" s="1">
        <v>100</v>
      </c>
      <c r="H47" s="1">
        <v>10</v>
      </c>
      <c r="I47">
        <f>Entry!N48</f>
        <v>6.76</v>
      </c>
      <c r="J47">
        <f>Entry!O48</f>
        <v>3.7</v>
      </c>
      <c r="K47" s="14">
        <v>1</v>
      </c>
      <c r="L47" s="15">
        <f t="shared" si="6"/>
        <v>1.9438</v>
      </c>
      <c r="M47" s="2">
        <f t="shared" si="14"/>
        <v>0.67600000000000005</v>
      </c>
      <c r="N47" s="2">
        <f t="shared" si="15"/>
        <v>1.8270270270270268</v>
      </c>
      <c r="O47" s="2"/>
      <c r="P47" s="2"/>
      <c r="Q47" s="3">
        <f t="shared" si="7"/>
        <v>0.59480279999999996</v>
      </c>
      <c r="R47" s="3">
        <f t="shared" si="8"/>
        <v>9.3302400000001822E-3</v>
      </c>
      <c r="S47" s="3">
        <f t="shared" si="9"/>
        <v>0.60413304000000012</v>
      </c>
      <c r="T47" s="3"/>
      <c r="U47" s="3"/>
      <c r="V47" s="3"/>
    </row>
    <row r="48" spans="1:23">
      <c r="A48" t="str">
        <f>CONCATENATE(Entry!$B$48,"B")</f>
        <v>125B</v>
      </c>
      <c r="B48" s="1" t="s">
        <v>21</v>
      </c>
      <c r="C48" s="28">
        <f t="shared" si="5"/>
        <v>42400</v>
      </c>
      <c r="D48" s="30">
        <f>Entry!D49</f>
        <v>0.63194444444444442</v>
      </c>
      <c r="E48" s="24">
        <f>Entry!I49</f>
        <v>0</v>
      </c>
      <c r="F48" s="24">
        <f>Entry!J49</f>
        <v>0</v>
      </c>
      <c r="G48" s="1">
        <v>100</v>
      </c>
      <c r="H48" s="1">
        <v>10</v>
      </c>
      <c r="I48">
        <f>Entry!N49</f>
        <v>99</v>
      </c>
      <c r="J48">
        <f>Entry!O49</f>
        <v>99</v>
      </c>
      <c r="K48" s="14">
        <v>1</v>
      </c>
      <c r="L48" s="15">
        <f t="shared" si="6"/>
        <v>1.9438</v>
      </c>
      <c r="M48" s="2">
        <f t="shared" si="14"/>
        <v>9.9</v>
      </c>
      <c r="N48" s="2">
        <f t="shared" si="15"/>
        <v>1</v>
      </c>
      <c r="O48" s="2"/>
      <c r="P48" s="2"/>
      <c r="Q48" s="3">
        <f t="shared" si="7"/>
        <v>0</v>
      </c>
      <c r="R48" s="3">
        <f t="shared" si="8"/>
        <v>16.164640799999997</v>
      </c>
      <c r="S48" s="3">
        <f t="shared" si="9"/>
        <v>16.164640799999997</v>
      </c>
      <c r="T48" s="3"/>
      <c r="U48" s="3"/>
      <c r="V48" s="3"/>
    </row>
    <row r="49" spans="1:23">
      <c r="A49" t="str">
        <f>CONCATENATE(Entry!$B$48,"C")</f>
        <v>125C</v>
      </c>
      <c r="B49" s="1" t="s">
        <v>21</v>
      </c>
      <c r="C49" s="28">
        <f t="shared" si="5"/>
        <v>42400</v>
      </c>
      <c r="D49" s="30">
        <f>Entry!D50</f>
        <v>0.63194444444444442</v>
      </c>
      <c r="E49" s="24">
        <f>Entry!I50</f>
        <v>0</v>
      </c>
      <c r="F49" s="24">
        <f>Entry!J50</f>
        <v>0</v>
      </c>
      <c r="G49" s="1">
        <v>100</v>
      </c>
      <c r="H49" s="1">
        <v>10</v>
      </c>
      <c r="I49">
        <f>Entry!N50</f>
        <v>99</v>
      </c>
      <c r="J49">
        <f>Entry!O50</f>
        <v>99</v>
      </c>
      <c r="K49" s="14">
        <v>1</v>
      </c>
      <c r="L49" s="15">
        <f t="shared" si="6"/>
        <v>1.9438</v>
      </c>
      <c r="M49" s="2">
        <f t="shared" si="14"/>
        <v>9.9</v>
      </c>
      <c r="N49" s="2">
        <f t="shared" si="15"/>
        <v>1</v>
      </c>
      <c r="O49" s="2">
        <f t="shared" si="21"/>
        <v>6.825333333333333</v>
      </c>
      <c r="P49" s="2">
        <f t="shared" si="16"/>
        <v>1.2756756756756757</v>
      </c>
      <c r="Q49" s="3">
        <f t="shared" si="7"/>
        <v>0</v>
      </c>
      <c r="R49" s="3">
        <f t="shared" si="8"/>
        <v>16.164640799999997</v>
      </c>
      <c r="S49" s="3">
        <f t="shared" si="9"/>
        <v>16.164640799999997</v>
      </c>
      <c r="T49" s="3">
        <f t="shared" si="17"/>
        <v>0.19826759999999999</v>
      </c>
      <c r="U49" s="3">
        <f t="shared" si="18"/>
        <v>10.77953728</v>
      </c>
      <c r="V49" s="3">
        <f t="shared" si="19"/>
        <v>10.977804879999999</v>
      </c>
      <c r="W49">
        <f t="shared" si="20"/>
        <v>0.3434095566947431</v>
      </c>
    </row>
    <row r="50" spans="1:23">
      <c r="A50" t="str">
        <f>CONCATENATE(Entry!$B$51,"A")</f>
        <v>126A</v>
      </c>
      <c r="B50" s="1" t="s">
        <v>21</v>
      </c>
      <c r="C50" s="28">
        <f t="shared" si="5"/>
        <v>42400</v>
      </c>
      <c r="D50" s="30">
        <f>Entry!D51</f>
        <v>0.63194444444444442</v>
      </c>
      <c r="E50" s="24">
        <f>Entry!I51</f>
        <v>0</v>
      </c>
      <c r="F50" s="24">
        <f>Entry!J51</f>
        <v>0</v>
      </c>
      <c r="G50" s="1">
        <v>100</v>
      </c>
      <c r="H50" s="1">
        <v>10</v>
      </c>
      <c r="I50">
        <f>Entry!N51</f>
        <v>6.61</v>
      </c>
      <c r="J50">
        <f>Entry!O51</f>
        <v>3.91</v>
      </c>
      <c r="K50" s="14">
        <v>1</v>
      </c>
      <c r="L50" s="15">
        <f t="shared" si="6"/>
        <v>1.9438</v>
      </c>
      <c r="M50" s="2">
        <f t="shared" si="14"/>
        <v>0.66100000000000003</v>
      </c>
      <c r="N50" s="2">
        <f t="shared" si="15"/>
        <v>1.6905370843989771</v>
      </c>
      <c r="O50" s="2"/>
      <c r="P50" s="2"/>
      <c r="Q50" s="3">
        <f t="shared" si="7"/>
        <v>0.52482600000000001</v>
      </c>
      <c r="R50" s="3">
        <f t="shared" si="8"/>
        <v>0.11359567200000009</v>
      </c>
      <c r="S50" s="3">
        <f t="shared" si="9"/>
        <v>0.63842167200000011</v>
      </c>
      <c r="T50" s="3"/>
      <c r="U50" s="3"/>
      <c r="V50" s="3"/>
    </row>
    <row r="51" spans="1:23">
      <c r="A51" t="str">
        <f>CONCATENATE(Entry!$B$51,"B")</f>
        <v>126B</v>
      </c>
      <c r="B51" s="1" t="s">
        <v>21</v>
      </c>
      <c r="C51" s="28">
        <f t="shared" si="5"/>
        <v>42400</v>
      </c>
      <c r="D51" s="30">
        <f>Entry!D52</f>
        <v>0.63194444444444442</v>
      </c>
      <c r="E51" s="24">
        <f>Entry!I52</f>
        <v>0</v>
      </c>
      <c r="F51" s="24">
        <f>Entry!J52</f>
        <v>0</v>
      </c>
      <c r="G51" s="1">
        <v>100</v>
      </c>
      <c r="H51" s="1">
        <v>10</v>
      </c>
      <c r="I51">
        <f>Entry!N52</f>
        <v>99</v>
      </c>
      <c r="J51">
        <f>Entry!O52</f>
        <v>99</v>
      </c>
      <c r="K51" s="14">
        <v>1</v>
      </c>
      <c r="L51" s="15">
        <f t="shared" si="6"/>
        <v>1.9438</v>
      </c>
      <c r="M51" s="2">
        <f t="shared" si="14"/>
        <v>9.9</v>
      </c>
      <c r="N51" s="2">
        <f t="shared" si="15"/>
        <v>1</v>
      </c>
      <c r="O51" s="2"/>
      <c r="P51" s="2"/>
      <c r="Q51" s="3">
        <f t="shared" si="7"/>
        <v>0</v>
      </c>
      <c r="R51" s="3">
        <f t="shared" si="8"/>
        <v>16.164640799999997</v>
      </c>
      <c r="S51" s="3">
        <f t="shared" si="9"/>
        <v>16.164640799999997</v>
      </c>
      <c r="T51" s="3"/>
      <c r="U51" s="3"/>
      <c r="V51" s="3"/>
    </row>
    <row r="52" spans="1:23">
      <c r="A52" t="str">
        <f>CONCATENATE(Entry!$B$51,"C")</f>
        <v>126C</v>
      </c>
      <c r="B52" s="1" t="s">
        <v>21</v>
      </c>
      <c r="C52" s="28">
        <f t="shared" si="5"/>
        <v>42400</v>
      </c>
      <c r="D52" s="30">
        <f>Entry!D53</f>
        <v>0.63194444444444442</v>
      </c>
      <c r="E52" s="24">
        <f>Entry!I53</f>
        <v>0</v>
      </c>
      <c r="F52" s="24">
        <f>Entry!J53</f>
        <v>0</v>
      </c>
      <c r="G52" s="1">
        <v>100</v>
      </c>
      <c r="H52" s="1">
        <v>10</v>
      </c>
      <c r="I52">
        <f>Entry!N53</f>
        <v>99</v>
      </c>
      <c r="J52">
        <f>Entry!O53</f>
        <v>99</v>
      </c>
      <c r="K52" s="14">
        <v>1</v>
      </c>
      <c r="L52" s="15">
        <f t="shared" si="6"/>
        <v>1.9438</v>
      </c>
      <c r="M52" s="2">
        <f t="shared" si="14"/>
        <v>9.9</v>
      </c>
      <c r="N52" s="2">
        <f t="shared" si="15"/>
        <v>1</v>
      </c>
      <c r="O52" s="2">
        <f t="shared" si="21"/>
        <v>6.8203333333333331</v>
      </c>
      <c r="P52" s="2">
        <f t="shared" si="16"/>
        <v>1.2301790281329923</v>
      </c>
      <c r="Q52" s="3">
        <f t="shared" si="7"/>
        <v>0</v>
      </c>
      <c r="R52" s="3">
        <f t="shared" si="8"/>
        <v>16.164640799999997</v>
      </c>
      <c r="S52" s="3">
        <f t="shared" si="9"/>
        <v>16.164640799999997</v>
      </c>
      <c r="T52" s="3">
        <f t="shared" si="17"/>
        <v>0.17494200000000001</v>
      </c>
      <c r="U52" s="3">
        <f t="shared" si="18"/>
        <v>10.814292423999996</v>
      </c>
      <c r="V52" s="3">
        <f t="shared" si="19"/>
        <v>10.989234423999998</v>
      </c>
      <c r="W52">
        <f t="shared" si="20"/>
        <v>0.30300843237771452</v>
      </c>
    </row>
    <row r="53" spans="1:23">
      <c r="A53" t="str">
        <f>CONCATENATE(Entry!$B$54,"A")</f>
        <v>127A</v>
      </c>
      <c r="B53" s="1" t="s">
        <v>21</v>
      </c>
      <c r="C53" s="28">
        <f t="shared" si="5"/>
        <v>42400</v>
      </c>
      <c r="D53" s="30">
        <f>Entry!D54</f>
        <v>0.63194444444444442</v>
      </c>
      <c r="E53" s="24">
        <f>Entry!I54</f>
        <v>0</v>
      </c>
      <c r="F53" s="24">
        <f>Entry!J54</f>
        <v>0</v>
      </c>
      <c r="G53" s="1">
        <v>100</v>
      </c>
      <c r="H53" s="1">
        <v>10</v>
      </c>
      <c r="I53">
        <f>Entry!N54</f>
        <v>6.42</v>
      </c>
      <c r="J53">
        <f>Entry!O54</f>
        <v>3.47</v>
      </c>
      <c r="K53" s="14">
        <v>1</v>
      </c>
      <c r="L53" s="15">
        <f t="shared" si="6"/>
        <v>1.9438</v>
      </c>
      <c r="M53" s="2">
        <f t="shared" si="14"/>
        <v>0.64200000000000002</v>
      </c>
      <c r="N53" s="2">
        <f t="shared" si="15"/>
        <v>1.85014409221902</v>
      </c>
      <c r="O53" s="2"/>
      <c r="P53" s="2"/>
      <c r="Q53" s="3">
        <f t="shared" si="7"/>
        <v>0.57342099999999996</v>
      </c>
      <c r="R53" s="3">
        <f t="shared" si="8"/>
        <v>-6.8421759999999377E-3</v>
      </c>
      <c r="S53" s="3">
        <f t="shared" si="9"/>
        <v>0.56657882400000004</v>
      </c>
      <c r="T53" s="3"/>
      <c r="U53" s="3"/>
      <c r="V53" s="3"/>
    </row>
    <row r="54" spans="1:23">
      <c r="A54" t="str">
        <f>CONCATENATE(Entry!$B$54,"B")</f>
        <v>127B</v>
      </c>
      <c r="B54" s="1" t="s">
        <v>21</v>
      </c>
      <c r="C54" s="28">
        <f t="shared" si="5"/>
        <v>42400</v>
      </c>
      <c r="D54" s="30">
        <f>Entry!D55</f>
        <v>0.63194444444444442</v>
      </c>
      <c r="E54" s="24">
        <f>Entry!I55</f>
        <v>0</v>
      </c>
      <c r="F54" s="24">
        <f>Entry!J55</f>
        <v>0</v>
      </c>
      <c r="G54" s="1">
        <v>100</v>
      </c>
      <c r="H54" s="1">
        <v>10</v>
      </c>
      <c r="I54">
        <f>Entry!N55</f>
        <v>99</v>
      </c>
      <c r="J54">
        <f>Entry!O55</f>
        <v>99</v>
      </c>
      <c r="K54" s="14">
        <v>1</v>
      </c>
      <c r="L54" s="15">
        <f t="shared" si="6"/>
        <v>1.9438</v>
      </c>
      <c r="M54" s="2">
        <f t="shared" si="14"/>
        <v>9.9</v>
      </c>
      <c r="N54" s="2">
        <f t="shared" si="15"/>
        <v>1</v>
      </c>
      <c r="O54" s="2"/>
      <c r="P54" s="2"/>
      <c r="Q54" s="3">
        <f t="shared" si="7"/>
        <v>0</v>
      </c>
      <c r="R54" s="3">
        <f t="shared" si="8"/>
        <v>16.164640799999997</v>
      </c>
      <c r="S54" s="3">
        <f t="shared" si="9"/>
        <v>16.164640799999997</v>
      </c>
      <c r="T54" s="3"/>
      <c r="U54" s="3"/>
      <c r="V54" s="3"/>
    </row>
    <row r="55" spans="1:23">
      <c r="A55" t="str">
        <f>CONCATENATE(Entry!$B$54,"C")</f>
        <v>127C</v>
      </c>
      <c r="B55" s="1" t="s">
        <v>21</v>
      </c>
      <c r="C55" s="28">
        <f t="shared" si="5"/>
        <v>42400</v>
      </c>
      <c r="D55" s="30">
        <f>Entry!D56</f>
        <v>0.63194444444444442</v>
      </c>
      <c r="E55" s="24">
        <f>Entry!I56</f>
        <v>0</v>
      </c>
      <c r="F55" s="24">
        <f>Entry!J56</f>
        <v>0</v>
      </c>
      <c r="G55" s="1">
        <v>100</v>
      </c>
      <c r="H55" s="1">
        <v>10</v>
      </c>
      <c r="I55">
        <f>Entry!N56</f>
        <v>99</v>
      </c>
      <c r="J55">
        <f>Entry!O56</f>
        <v>99</v>
      </c>
      <c r="K55" s="14">
        <v>1</v>
      </c>
      <c r="L55" s="15">
        <f t="shared" si="6"/>
        <v>1.9438</v>
      </c>
      <c r="M55" s="2">
        <f t="shared" si="14"/>
        <v>9.9</v>
      </c>
      <c r="N55" s="2">
        <f t="shared" si="15"/>
        <v>1</v>
      </c>
      <c r="O55" s="2">
        <f>(M53+M54+M55)/3</f>
        <v>6.8140000000000001</v>
      </c>
      <c r="P55" s="2">
        <f t="shared" si="16"/>
        <v>1.2833813640730067</v>
      </c>
      <c r="Q55" s="3">
        <f t="shared" si="7"/>
        <v>0</v>
      </c>
      <c r="R55" s="3">
        <f t="shared" si="8"/>
        <v>16.164640799999997</v>
      </c>
      <c r="S55" s="3">
        <f t="shared" si="9"/>
        <v>16.164640799999997</v>
      </c>
      <c r="T55" s="3">
        <f t="shared" si="17"/>
        <v>0.19114033333333333</v>
      </c>
      <c r="U55" s="3">
        <f t="shared" si="18"/>
        <v>10.774146474666665</v>
      </c>
      <c r="V55" s="3">
        <f t="shared" si="19"/>
        <v>10.965286807999997</v>
      </c>
      <c r="W55">
        <f t="shared" si="20"/>
        <v>0.33106476870898438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58"/>
  <sheetViews>
    <sheetView workbookViewId="0">
      <selection activeCell="F32" sqref="F32"/>
    </sheetView>
  </sheetViews>
  <sheetFormatPr defaultRowHeight="12.5"/>
  <cols>
    <col min="1" max="1" width="9.1796875" style="38" customWidth="1"/>
    <col min="2" max="2" width="9.1796875" style="39" customWidth="1"/>
    <col min="3" max="6" width="9.1796875" style="40" customWidth="1"/>
  </cols>
  <sheetData>
    <row r="1" spans="1:6">
      <c r="A1" s="38" t="s">
        <v>34</v>
      </c>
    </row>
    <row r="2" spans="1:6">
      <c r="A2" s="38" t="s">
        <v>35</v>
      </c>
    </row>
    <row r="3" spans="1:6">
      <c r="A3" s="38" t="s">
        <v>36</v>
      </c>
    </row>
    <row r="4" spans="1:6">
      <c r="A4" s="38" t="s">
        <v>37</v>
      </c>
    </row>
    <row r="5" spans="1:6">
      <c r="A5" s="38" t="s">
        <v>38</v>
      </c>
    </row>
    <row r="6" spans="1:6">
      <c r="A6" s="38" t="str">
        <f>CONCATENATE("/cruise=s",TEXT(Results!$C$2,"yymmdd"),"w")</f>
        <v>/cruise=s200201w</v>
      </c>
    </row>
    <row r="7" spans="1:6">
      <c r="A7" s="38" t="s">
        <v>39</v>
      </c>
    </row>
    <row r="8" spans="1:6">
      <c r="A8" s="40" t="str">
        <f>CONCATENATE("/east_longitude=",TEXT(MAX(Results!$F$2:$F$28),"0.0000"),"[DEG]")</f>
        <v>/east_longitude=0.0000[DEG]</v>
      </c>
      <c r="F8"/>
    </row>
    <row r="9" spans="1:6">
      <c r="A9" s="40" t="str">
        <f>CONCATENATE("/west_longitude=",TEXT(MIN(Results!$F$2:$F$28),"0.0000"),"[DEG]")</f>
        <v>/west_longitude=0.0000[DEG]</v>
      </c>
      <c r="F9"/>
    </row>
    <row r="10" spans="1:6">
      <c r="A10" s="40" t="str">
        <f>CONCATENATE("/north_latitude=",TEXT(MAX(Results!$E$2:$E$28),"0.0000"),"[DEG]")</f>
        <v>/north_latitude=0.0000[DEG]</v>
      </c>
      <c r="F10"/>
    </row>
    <row r="11" spans="1:6">
      <c r="A11" s="40" t="str">
        <f>CONCATENATE("/south_latitude=",TEXT(MIN(Results!$E$2:$E$28),"0.0000"),"[DEG]")</f>
        <v>/south_latitude=0.0000[DEG]</v>
      </c>
      <c r="F11"/>
    </row>
    <row r="12" spans="1:6">
      <c r="A12" s="40" t="str">
        <f>CONCATENATE("/start_date=",TEXT(MIN(Results!$C$2:$C$28),"yyyymmdd"))</f>
        <v>/start_date=20200201</v>
      </c>
      <c r="F12"/>
    </row>
    <row r="13" spans="1:6">
      <c r="A13" s="40" t="str">
        <f>CONCATENATE("/end_date=",TEXT(MAX(Results!$C$2:$C$28),"yyyymmdd"))</f>
        <v>/end_date=20200201</v>
      </c>
      <c r="F13"/>
    </row>
    <row r="14" spans="1:6">
      <c r="A14" s="40" t="str">
        <f>CONCATENATE("/start_time=",TEXT(MIN(Results!$D$2:$D$28)+4/24,"hh:mm:ss"),"[GMT]")</f>
        <v>/start_time=16:45:00[GMT]</v>
      </c>
      <c r="F14"/>
    </row>
    <row r="15" spans="1:6">
      <c r="A15" s="40" t="str">
        <f>CONCATENATE("/end_time=",TEXT(MAX(Results!$D$2:$D$28)+4/24,"hh:mm:ss"),"[GMT]")</f>
        <v>/end_time=17:45:00[GMT]</v>
      </c>
      <c r="F15"/>
    </row>
    <row r="16" spans="1:6">
      <c r="A16" s="38" t="s">
        <v>40</v>
      </c>
      <c r="F16"/>
    </row>
    <row r="17" spans="1:6">
      <c r="A17" s="38" t="s">
        <v>41</v>
      </c>
    </row>
    <row r="18" spans="1:6">
      <c r="A18" s="38" t="s">
        <v>42</v>
      </c>
    </row>
    <row r="19" spans="1:6">
      <c r="A19" s="38" t="s">
        <v>43</v>
      </c>
    </row>
    <row r="20" spans="1:6">
      <c r="A20" s="40" t="str">
        <f>CONCATENATE("/data_file_name=chl-s",TEXT($A$32,"yymmdd"),"w.xls")</f>
        <v>/data_file_name=chl-s200201w.xls</v>
      </c>
    </row>
    <row r="21" spans="1:6">
      <c r="A21" s="38" t="s">
        <v>44</v>
      </c>
    </row>
    <row r="22" spans="1:6">
      <c r="A22" s="38" t="s">
        <v>45</v>
      </c>
    </row>
    <row r="23" spans="1:6">
      <c r="A23" s="38" t="s">
        <v>46</v>
      </c>
    </row>
    <row r="24" spans="1:6">
      <c r="A24" s="38" t="s">
        <v>47</v>
      </c>
    </row>
    <row r="25" spans="1:6">
      <c r="A25" s="38" t="s">
        <v>48</v>
      </c>
    </row>
    <row r="26" spans="1:6">
      <c r="A26" s="38" t="s">
        <v>49</v>
      </c>
    </row>
    <row r="27" spans="1:6">
      <c r="A27" s="38" t="s">
        <v>50</v>
      </c>
    </row>
    <row r="28" spans="1:6">
      <c r="A28" s="38" t="s">
        <v>51</v>
      </c>
    </row>
    <row r="29" spans="1:6">
      <c r="A29" s="38" t="s">
        <v>52</v>
      </c>
    </row>
    <row r="30" spans="1:6">
      <c r="A30" s="38" t="s">
        <v>53</v>
      </c>
    </row>
    <row r="31" spans="1:6">
      <c r="A31" s="38" t="s">
        <v>54</v>
      </c>
    </row>
    <row r="32" spans="1:6">
      <c r="A32" s="38">
        <f>Results!C2</f>
        <v>42400</v>
      </c>
      <c r="B32" s="39">
        <f>Results!D2+4/24</f>
        <v>0.69791666666666663</v>
      </c>
      <c r="C32" s="40">
        <f>Results!E2</f>
        <v>0</v>
      </c>
      <c r="D32" s="40">
        <f>Results!F2</f>
        <v>0</v>
      </c>
      <c r="E32" s="40">
        <f>Results!Q2</f>
        <v>0.56758960000000003</v>
      </c>
      <c r="F32" s="40" t="str">
        <f>LEFT(Results!A2,LEN(Results!A2)-1)</f>
        <v>110</v>
      </c>
    </row>
    <row r="33" spans="1:6">
      <c r="A33" s="38">
        <f>Results!C3</f>
        <v>42400</v>
      </c>
      <c r="B33" s="39">
        <f>Results!D3+4/24</f>
        <v>0.69791666666666663</v>
      </c>
      <c r="C33" s="40">
        <f>Results!E3</f>
        <v>0</v>
      </c>
      <c r="D33" s="40">
        <f>Results!F3</f>
        <v>0</v>
      </c>
      <c r="E33" s="40">
        <f>Results!Q3</f>
        <v>0</v>
      </c>
      <c r="F33" s="40" t="str">
        <f>LEFT(Results!A3,LEN(Results!A3)-1)</f>
        <v>110</v>
      </c>
    </row>
    <row r="34" spans="1:6">
      <c r="A34" s="38">
        <f>Results!C4</f>
        <v>42400</v>
      </c>
      <c r="B34" s="39">
        <f>Results!D4+4/24</f>
        <v>0.69791666666666663</v>
      </c>
      <c r="C34" s="40">
        <f>Results!E4</f>
        <v>0</v>
      </c>
      <c r="D34" s="40">
        <f>Results!F4</f>
        <v>0</v>
      </c>
      <c r="E34" s="40">
        <f>Results!Q4</f>
        <v>0</v>
      </c>
      <c r="F34" s="40" t="str">
        <f>LEFT(Results!A4,LEN(Results!A4)-1)</f>
        <v>110</v>
      </c>
    </row>
    <row r="35" spans="1:6">
      <c r="A35" s="38">
        <f>Results!C5</f>
        <v>42400</v>
      </c>
      <c r="B35" s="39">
        <f>Results!D5+4/24</f>
        <v>0.69791666666666663</v>
      </c>
      <c r="C35" s="40">
        <f>Results!E5</f>
        <v>0</v>
      </c>
      <c r="D35" s="40">
        <f>Results!F5</f>
        <v>0</v>
      </c>
      <c r="E35" s="40">
        <f>Results!Q5</f>
        <v>0.46845579999999992</v>
      </c>
      <c r="F35" s="40" t="str">
        <f>LEFT(Results!A5,LEN(Results!A5)-1)</f>
        <v>111</v>
      </c>
    </row>
    <row r="36" spans="1:6">
      <c r="A36" s="38">
        <f>Results!C6</f>
        <v>42400</v>
      </c>
      <c r="B36" s="39">
        <f>Results!D6+4/24</f>
        <v>0.69791666666666663</v>
      </c>
      <c r="C36" s="40">
        <f>Results!E6</f>
        <v>0</v>
      </c>
      <c r="D36" s="40">
        <f>Results!F6</f>
        <v>0</v>
      </c>
      <c r="E36" s="40">
        <f>Results!Q6</f>
        <v>0</v>
      </c>
      <c r="F36" s="40" t="str">
        <f>LEFT(Results!A6,LEN(Results!A6)-1)</f>
        <v>111</v>
      </c>
    </row>
    <row r="37" spans="1:6">
      <c r="A37" s="38">
        <f>Results!C7</f>
        <v>42400</v>
      </c>
      <c r="B37" s="39">
        <f>Results!D7+4/24</f>
        <v>0.69791666666666663</v>
      </c>
      <c r="C37" s="40">
        <f>Results!E7</f>
        <v>0</v>
      </c>
      <c r="D37" s="40">
        <f>Results!F7</f>
        <v>0</v>
      </c>
      <c r="E37" s="40">
        <f>Results!Q7</f>
        <v>0</v>
      </c>
      <c r="F37" s="40" t="str">
        <f>LEFT(Results!A7,LEN(Results!A7)-1)</f>
        <v>111</v>
      </c>
    </row>
    <row r="38" spans="1:6">
      <c r="A38" s="38">
        <f>Results!C8</f>
        <v>42400</v>
      </c>
      <c r="B38" s="39">
        <f>Results!D8+4/24</f>
        <v>0.69791666666666663</v>
      </c>
      <c r="C38" s="40">
        <f>Results!E8</f>
        <v>0</v>
      </c>
      <c r="D38" s="40">
        <f>Results!F8</f>
        <v>0</v>
      </c>
      <c r="E38" s="40">
        <f>Results!Q8</f>
        <v>0.63951020000000003</v>
      </c>
      <c r="F38" s="40" t="str">
        <f>LEFT(Results!A8,LEN(Results!A8)-1)</f>
        <v>112</v>
      </c>
    </row>
    <row r="39" spans="1:6">
      <c r="A39" s="38">
        <f>Results!C9</f>
        <v>42400</v>
      </c>
      <c r="B39" s="39">
        <f>Results!D9+4/24</f>
        <v>0.69791666666666663</v>
      </c>
      <c r="C39" s="40">
        <f>Results!E9</f>
        <v>0</v>
      </c>
      <c r="D39" s="40">
        <f>Results!F9</f>
        <v>0</v>
      </c>
      <c r="E39" s="40">
        <f>Results!Q9</f>
        <v>0</v>
      </c>
      <c r="F39" s="40" t="str">
        <f>LEFT(Results!A9,LEN(Results!A9)-1)</f>
        <v>112</v>
      </c>
    </row>
    <row r="40" spans="1:6">
      <c r="A40" s="38">
        <f>Results!C10</f>
        <v>42400</v>
      </c>
      <c r="B40" s="39">
        <f>Results!D10+4/24</f>
        <v>0.69791666666666663</v>
      </c>
      <c r="C40" s="40">
        <f>Results!E10</f>
        <v>0</v>
      </c>
      <c r="D40" s="40">
        <f>Results!F10</f>
        <v>0</v>
      </c>
      <c r="E40" s="40">
        <f>Results!Q10</f>
        <v>0</v>
      </c>
      <c r="F40" s="40" t="str">
        <f>LEFT(Results!A10,LEN(Results!A10)-1)</f>
        <v>112</v>
      </c>
    </row>
    <row r="41" spans="1:6">
      <c r="A41" s="38">
        <f>Results!C11</f>
        <v>42400</v>
      </c>
      <c r="B41" s="39">
        <f>Results!D11+4/24</f>
        <v>0.71875</v>
      </c>
      <c r="C41" s="40">
        <f>Results!E11</f>
        <v>0</v>
      </c>
      <c r="D41" s="40">
        <f>Results!F11</f>
        <v>0</v>
      </c>
      <c r="E41" s="40">
        <f>Results!Q11</f>
        <v>0.69588040000000007</v>
      </c>
      <c r="F41" s="40" t="str">
        <f>LEFT(Results!A11,LEN(Results!A11)-1)</f>
        <v>113</v>
      </c>
    </row>
    <row r="42" spans="1:6">
      <c r="A42" s="38">
        <f>Results!C12</f>
        <v>42400</v>
      </c>
      <c r="B42" s="39">
        <f>Results!D12+4/24</f>
        <v>0.71875</v>
      </c>
      <c r="C42" s="40">
        <f>Results!E12</f>
        <v>0</v>
      </c>
      <c r="D42" s="40">
        <f>Results!F12</f>
        <v>0</v>
      </c>
      <c r="E42" s="40">
        <f>Results!Q12</f>
        <v>0</v>
      </c>
      <c r="F42" s="40" t="str">
        <f>LEFT(Results!A12,LEN(Results!A12)-1)</f>
        <v>113</v>
      </c>
    </row>
    <row r="43" spans="1:6">
      <c r="A43" s="38">
        <f>Results!C13</f>
        <v>42400</v>
      </c>
      <c r="B43" s="39">
        <f>Results!D13+4/24</f>
        <v>0.71875</v>
      </c>
      <c r="C43" s="40">
        <f>Results!E13</f>
        <v>0</v>
      </c>
      <c r="D43" s="40">
        <f>Results!F13</f>
        <v>0</v>
      </c>
      <c r="E43" s="40">
        <f>Results!Q13</f>
        <v>0</v>
      </c>
      <c r="F43" s="40" t="str">
        <f>LEFT(Results!A13,LEN(Results!A13)-1)</f>
        <v>113</v>
      </c>
    </row>
    <row r="44" spans="1:6">
      <c r="A44" s="38">
        <f>Results!C14</f>
        <v>42400</v>
      </c>
      <c r="B44" s="39">
        <f>Results!D14+4/24</f>
        <v>0.71875</v>
      </c>
      <c r="C44" s="40">
        <f>Results!E14</f>
        <v>0</v>
      </c>
      <c r="D44" s="40">
        <f>Results!F14</f>
        <v>0</v>
      </c>
      <c r="E44" s="40">
        <f>Results!Q14</f>
        <v>0.72698119999999999</v>
      </c>
      <c r="F44" s="40" t="str">
        <f>LEFT(Results!A14,LEN(Results!A14)-1)</f>
        <v>114</v>
      </c>
    </row>
    <row r="45" spans="1:6">
      <c r="A45" s="38">
        <f>Results!C15</f>
        <v>42400</v>
      </c>
      <c r="B45" s="39">
        <f>Results!D15+4/24</f>
        <v>0.71875</v>
      </c>
      <c r="C45" s="40">
        <f>Results!E15</f>
        <v>0</v>
      </c>
      <c r="D45" s="40">
        <f>Results!F15</f>
        <v>0</v>
      </c>
      <c r="E45" s="40">
        <f>Results!Q15</f>
        <v>0</v>
      </c>
      <c r="F45" s="40" t="str">
        <f>LEFT(Results!A15,LEN(Results!A15)-1)</f>
        <v>114</v>
      </c>
    </row>
    <row r="46" spans="1:6">
      <c r="A46" s="38">
        <f>Results!C16</f>
        <v>42400</v>
      </c>
      <c r="B46" s="39">
        <f>Results!D16+4/24</f>
        <v>0.71875</v>
      </c>
      <c r="C46" s="40">
        <f>Results!E16</f>
        <v>0</v>
      </c>
      <c r="D46" s="40">
        <f>Results!F16</f>
        <v>0</v>
      </c>
      <c r="E46" s="40">
        <f>Results!Q16</f>
        <v>0</v>
      </c>
      <c r="F46" s="40" t="str">
        <f>LEFT(Results!A16,LEN(Results!A16)-1)</f>
        <v>114</v>
      </c>
    </row>
    <row r="47" spans="1:6">
      <c r="A47" s="38">
        <f>Results!C17</f>
        <v>42400</v>
      </c>
      <c r="B47" s="39">
        <f>Results!D17+4/24</f>
        <v>0.71875</v>
      </c>
      <c r="C47" s="40">
        <f>Results!E17</f>
        <v>0</v>
      </c>
      <c r="D47" s="40">
        <f>Results!F17</f>
        <v>0</v>
      </c>
      <c r="E47" s="40">
        <f>Results!Q17</f>
        <v>0.76780100000000007</v>
      </c>
      <c r="F47" s="40" t="str">
        <f>LEFT(Results!A17,LEN(Results!A17)-1)</f>
        <v>115</v>
      </c>
    </row>
    <row r="48" spans="1:6">
      <c r="A48" s="38">
        <f>Results!C18</f>
        <v>42400</v>
      </c>
      <c r="B48" s="39">
        <f>Results!D18+4/24</f>
        <v>0.71875</v>
      </c>
      <c r="C48" s="40">
        <f>Results!E18</f>
        <v>0</v>
      </c>
      <c r="D48" s="40">
        <f>Results!F18</f>
        <v>0</v>
      </c>
      <c r="E48" s="40">
        <f>Results!Q18</f>
        <v>0</v>
      </c>
      <c r="F48" s="40" t="str">
        <f>LEFT(Results!A18,LEN(Results!A18)-1)</f>
        <v>115</v>
      </c>
    </row>
    <row r="49" spans="1:6">
      <c r="A49" s="38">
        <f>Results!C19</f>
        <v>42400</v>
      </c>
      <c r="B49" s="39">
        <f>Results!D19+4/24</f>
        <v>0.71875</v>
      </c>
      <c r="C49" s="40">
        <f>Results!E19</f>
        <v>0</v>
      </c>
      <c r="D49" s="40">
        <f>Results!F19</f>
        <v>0</v>
      </c>
      <c r="E49" s="40">
        <f>Results!Q19</f>
        <v>0</v>
      </c>
      <c r="F49" s="40" t="str">
        <f>LEFT(Results!A19,LEN(Results!A19)-1)</f>
        <v>115</v>
      </c>
    </row>
    <row r="50" spans="1:6">
      <c r="A50" s="38">
        <f>Results!C20</f>
        <v>42400</v>
      </c>
      <c r="B50" s="39">
        <f>Results!D20+4/24</f>
        <v>0.73958333333333326</v>
      </c>
      <c r="C50" s="40">
        <f>Results!E20</f>
        <v>0</v>
      </c>
      <c r="D50" s="40">
        <f>Results!F20</f>
        <v>0</v>
      </c>
      <c r="E50" s="40">
        <f>Results!Q20</f>
        <v>0.70171180000000011</v>
      </c>
      <c r="F50" s="40" t="str">
        <f>LEFT(Results!A20,LEN(Results!A20)-1)</f>
        <v>116</v>
      </c>
    </row>
    <row r="51" spans="1:6">
      <c r="A51" s="38">
        <f>Results!C21</f>
        <v>42400</v>
      </c>
      <c r="B51" s="39">
        <f>Results!D21+4/24</f>
        <v>0.73958333333333326</v>
      </c>
      <c r="C51" s="40">
        <f>Results!E21</f>
        <v>0</v>
      </c>
      <c r="D51" s="40">
        <f>Results!F21</f>
        <v>0</v>
      </c>
      <c r="E51" s="40">
        <f>Results!Q21</f>
        <v>0</v>
      </c>
      <c r="F51" s="40" t="str">
        <f>LEFT(Results!A21,LEN(Results!A21)-1)</f>
        <v>116</v>
      </c>
    </row>
    <row r="52" spans="1:6">
      <c r="A52" s="38">
        <f>Results!C22</f>
        <v>42400</v>
      </c>
      <c r="B52" s="39">
        <f>Results!D22+4/24</f>
        <v>0.73958333333333326</v>
      </c>
      <c r="C52" s="40">
        <f>Results!E22</f>
        <v>0</v>
      </c>
      <c r="D52" s="40">
        <f>Results!F22</f>
        <v>0</v>
      </c>
      <c r="E52" s="40">
        <f>Results!Q22</f>
        <v>0</v>
      </c>
      <c r="F52" s="40" t="str">
        <f>LEFT(Results!A22,LEN(Results!A22)-1)</f>
        <v>116</v>
      </c>
    </row>
    <row r="53" spans="1:6">
      <c r="A53" s="38">
        <f>Results!C23</f>
        <v>42400</v>
      </c>
      <c r="B53" s="39">
        <f>Results!D23+4/24</f>
        <v>0.73958333333333326</v>
      </c>
      <c r="C53" s="40">
        <f>Results!E23</f>
        <v>0</v>
      </c>
      <c r="D53" s="40">
        <f>Results!F23</f>
        <v>0</v>
      </c>
      <c r="E53" s="40">
        <f>Results!Q23</f>
        <v>0.71143079999999992</v>
      </c>
      <c r="F53" s="40" t="str">
        <f>LEFT(Results!A23,LEN(Results!A23)-1)</f>
        <v>117</v>
      </c>
    </row>
    <row r="54" spans="1:6">
      <c r="A54" s="38">
        <f>Results!C24</f>
        <v>42400</v>
      </c>
      <c r="B54" s="39">
        <f>Results!D24+4/24</f>
        <v>0.73958333333333326</v>
      </c>
      <c r="C54" s="40">
        <f>Results!E24</f>
        <v>0</v>
      </c>
      <c r="D54" s="40">
        <f>Results!F24</f>
        <v>0</v>
      </c>
      <c r="E54" s="40">
        <f>Results!Q24</f>
        <v>0</v>
      </c>
      <c r="F54" s="40" t="str">
        <f>LEFT(Results!A24,LEN(Results!A24)-1)</f>
        <v>117</v>
      </c>
    </row>
    <row r="55" spans="1:6">
      <c r="A55" s="38">
        <f>Results!C25</f>
        <v>42400</v>
      </c>
      <c r="B55" s="39">
        <f>Results!D25+4/24</f>
        <v>0.73958333333333326</v>
      </c>
      <c r="C55" s="40">
        <f>Results!E25</f>
        <v>0</v>
      </c>
      <c r="D55" s="40">
        <f>Results!F25</f>
        <v>0</v>
      </c>
      <c r="E55" s="40">
        <f>Results!Q25</f>
        <v>0</v>
      </c>
      <c r="F55" s="40" t="str">
        <f>LEFT(Results!A25,LEN(Results!A25)-1)</f>
        <v>117</v>
      </c>
    </row>
    <row r="56" spans="1:6">
      <c r="A56" s="38">
        <f>Results!C26</f>
        <v>42400</v>
      </c>
      <c r="B56" s="39">
        <f>Results!D26+4/24</f>
        <v>0.73958333333333326</v>
      </c>
      <c r="C56" s="40">
        <f>Results!E26</f>
        <v>0</v>
      </c>
      <c r="D56" s="40">
        <f>Results!F26</f>
        <v>0</v>
      </c>
      <c r="E56" s="40">
        <f>Results!Q26</f>
        <v>0.6220159999999999</v>
      </c>
      <c r="F56" s="40" t="str">
        <f>LEFT(Results!A26,LEN(Results!A26)-1)</f>
        <v>118</v>
      </c>
    </row>
    <row r="57" spans="1:6">
      <c r="A57" s="38">
        <f>Results!C27</f>
        <v>42400</v>
      </c>
      <c r="B57" s="39">
        <f>Results!D27+4/24</f>
        <v>0.73958333333333326</v>
      </c>
      <c r="C57" s="40">
        <f>Results!E27</f>
        <v>0</v>
      </c>
      <c r="D57" s="40">
        <f>Results!F27</f>
        <v>0</v>
      </c>
      <c r="E57" s="40">
        <f>Results!Q27</f>
        <v>0</v>
      </c>
      <c r="F57" s="40" t="str">
        <f>LEFT(Results!A27,LEN(Results!A27)-1)</f>
        <v>118</v>
      </c>
    </row>
    <row r="58" spans="1:6">
      <c r="A58" s="38">
        <f>Results!C28</f>
        <v>42400</v>
      </c>
      <c r="B58" s="39">
        <f>Results!D28+4/24</f>
        <v>0.73958333333333326</v>
      </c>
      <c r="C58" s="40">
        <f>Results!E28</f>
        <v>0</v>
      </c>
      <c r="D58" s="40">
        <f>Results!F28</f>
        <v>0</v>
      </c>
      <c r="E58" s="40">
        <f>Results!Q28</f>
        <v>0</v>
      </c>
      <c r="F58" s="40" t="str">
        <f>LEFT(Results!A28,LEN(Results!A28)-1)</f>
        <v>118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:C9"/>
    </sheetView>
  </sheetViews>
  <sheetFormatPr defaultRowHeight="12.5"/>
  <cols>
    <col min="2" max="3" width="9.1796875" style="43" customWidth="1"/>
  </cols>
  <sheetData>
    <row r="1" spans="1:3">
      <c r="A1">
        <f>Entry!B3</f>
        <v>110</v>
      </c>
      <c r="B1" s="43">
        <f>Entry!I3</f>
        <v>0</v>
      </c>
      <c r="C1" s="43">
        <f>Entry!J3</f>
        <v>0</v>
      </c>
    </row>
    <row r="2" spans="1:3">
      <c r="A2">
        <f>Entry!B6</f>
        <v>111</v>
      </c>
      <c r="B2" s="43">
        <f>Entry!I6</f>
        <v>0</v>
      </c>
      <c r="C2" s="43">
        <f>Entry!J6</f>
        <v>0</v>
      </c>
    </row>
    <row r="3" spans="1:3">
      <c r="A3">
        <f>Entry!B9</f>
        <v>112</v>
      </c>
      <c r="B3" s="43">
        <f>Entry!I9</f>
        <v>0</v>
      </c>
      <c r="C3" s="43">
        <f>Entry!J9</f>
        <v>0</v>
      </c>
    </row>
    <row r="4" spans="1:3">
      <c r="A4">
        <f>Entry!B12</f>
        <v>113</v>
      </c>
      <c r="B4" s="43">
        <f>Entry!I12</f>
        <v>0</v>
      </c>
      <c r="C4" s="43">
        <f>Entry!J12</f>
        <v>0</v>
      </c>
    </row>
    <row r="5" spans="1:3">
      <c r="A5">
        <f>Entry!B15</f>
        <v>114</v>
      </c>
      <c r="B5" s="43">
        <f>Entry!I15</f>
        <v>0</v>
      </c>
      <c r="C5" s="43">
        <f>Entry!J15</f>
        <v>0</v>
      </c>
    </row>
    <row r="6" spans="1:3">
      <c r="A6">
        <f>Entry!B18</f>
        <v>115</v>
      </c>
      <c r="B6" s="43">
        <f>Entry!I18</f>
        <v>0</v>
      </c>
      <c r="C6" s="43">
        <f>Entry!J18</f>
        <v>0</v>
      </c>
    </row>
    <row r="7" spans="1:3">
      <c r="A7">
        <f>Entry!B21</f>
        <v>116</v>
      </c>
      <c r="B7" s="43">
        <f>Entry!I21</f>
        <v>0</v>
      </c>
      <c r="C7" s="43">
        <f>Entry!J21</f>
        <v>0</v>
      </c>
    </row>
    <row r="8" spans="1:3">
      <c r="A8">
        <f>Entry!B24</f>
        <v>117</v>
      </c>
      <c r="B8" s="43">
        <f>Entry!I24</f>
        <v>0</v>
      </c>
      <c r="C8" s="43">
        <f>Entry!J24</f>
        <v>0</v>
      </c>
    </row>
    <row r="9" spans="1:3">
      <c r="A9">
        <f>Entry!B27</f>
        <v>118</v>
      </c>
      <c r="B9" s="43">
        <f>Entry!I27</f>
        <v>0</v>
      </c>
      <c r="C9" s="43">
        <f>Entry!J27</f>
        <v>0</v>
      </c>
    </row>
  </sheetData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Entry</vt:lpstr>
      <vt:lpstr>Results</vt:lpstr>
      <vt:lpstr>simbios</vt:lpstr>
      <vt:lpstr>stn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Balch Lab</dc:creator>
  <cp:lastModifiedBy>Balch Lab</cp:lastModifiedBy>
  <dcterms:created xsi:type="dcterms:W3CDTF">2000-06-14T20:13:41Z</dcterms:created>
  <dcterms:modified xsi:type="dcterms:W3CDTF">2020-02-10T04:18:25Z</dcterms:modified>
</cp:coreProperties>
</file>