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0" yWindow="0" windowWidth="19200" windowHeight="8440"/>
  </bookViews>
  <sheets>
    <sheet name="Entry" sheetId="2" r:id="rId1"/>
    <sheet name="Results" sheetId="1" r:id="rId2"/>
    <sheet name="simbios" sheetId="3" r:id="rId3"/>
    <sheet name="stn info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0" i="1" l="1"/>
  <c r="K31" i="1"/>
  <c r="K32" i="1"/>
  <c r="K33" i="1"/>
  <c r="K34" i="1"/>
  <c r="J3" i="1"/>
  <c r="J4" i="1"/>
  <c r="J5" i="1"/>
  <c r="J6" i="1"/>
  <c r="O6" i="1" s="1"/>
  <c r="J7" i="1"/>
  <c r="J8" i="1"/>
  <c r="J9" i="1"/>
  <c r="J10" i="1"/>
  <c r="O10" i="1" s="1"/>
  <c r="J11" i="1"/>
  <c r="J12" i="1"/>
  <c r="J13" i="1"/>
  <c r="J14" i="1"/>
  <c r="O14" i="1" s="1"/>
  <c r="U16" i="1" s="1"/>
  <c r="J15" i="1"/>
  <c r="J16" i="1"/>
  <c r="J17" i="1"/>
  <c r="J18" i="1"/>
  <c r="O18" i="1" s="1"/>
  <c r="J19" i="1"/>
  <c r="J20" i="1"/>
  <c r="J21" i="1"/>
  <c r="J22" i="1"/>
  <c r="O22" i="1" s="1"/>
  <c r="J23" i="1"/>
  <c r="J24" i="1"/>
  <c r="J25" i="1"/>
  <c r="J26" i="1"/>
  <c r="O26" i="1" s="1"/>
  <c r="J27" i="1"/>
  <c r="J28" i="1"/>
  <c r="J29" i="1"/>
  <c r="J30" i="1"/>
  <c r="O30" i="1" s="1"/>
  <c r="J31" i="1"/>
  <c r="J32" i="1"/>
  <c r="J33" i="1"/>
  <c r="J34" i="1"/>
  <c r="O34" i="1" s="1"/>
  <c r="J2" i="1"/>
  <c r="O3" i="1"/>
  <c r="O4" i="1"/>
  <c r="O5" i="1"/>
  <c r="O7" i="1"/>
  <c r="O8" i="1"/>
  <c r="O9" i="1"/>
  <c r="O11" i="1"/>
  <c r="O12" i="1"/>
  <c r="O13" i="1"/>
  <c r="O15" i="1"/>
  <c r="O16" i="1"/>
  <c r="O17" i="1"/>
  <c r="O19" i="1"/>
  <c r="O20" i="1"/>
  <c r="O21" i="1"/>
  <c r="O23" i="1"/>
  <c r="O24" i="1"/>
  <c r="O25" i="1"/>
  <c r="O27" i="1"/>
  <c r="O28" i="1"/>
  <c r="O29" i="1"/>
  <c r="O31" i="1"/>
  <c r="O32" i="1"/>
  <c r="O33" i="1"/>
  <c r="N16" i="1"/>
  <c r="M16" i="1"/>
  <c r="I20" i="2"/>
  <c r="I21" i="2"/>
  <c r="I22" i="2"/>
  <c r="I23" i="2"/>
  <c r="I24" i="2"/>
  <c r="I25" i="2"/>
  <c r="I26" i="2"/>
  <c r="I27" i="2"/>
  <c r="I28" i="2"/>
  <c r="I29" i="2"/>
  <c r="I30" i="2"/>
  <c r="H20" i="2"/>
  <c r="H21" i="2"/>
  <c r="H22" i="2"/>
  <c r="H23" i="2"/>
  <c r="H24" i="2"/>
  <c r="H25" i="2"/>
  <c r="H26" i="2"/>
  <c r="H27" i="2"/>
  <c r="H28" i="2"/>
  <c r="H29" i="2"/>
  <c r="H30" i="2"/>
  <c r="H19" i="2"/>
  <c r="I19" i="2"/>
  <c r="H18" i="2"/>
  <c r="I18" i="2"/>
  <c r="H17" i="2"/>
  <c r="I17" i="2"/>
  <c r="H16" i="2"/>
  <c r="I16" i="2"/>
  <c r="H15" i="2"/>
  <c r="I15" i="2"/>
  <c r="H14" i="2"/>
  <c r="I14" i="2"/>
  <c r="H13" i="2"/>
  <c r="I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13" i="2"/>
  <c r="R16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G3" i="1"/>
  <c r="K3" i="1" s="1"/>
  <c r="G7" i="1"/>
  <c r="K7" i="1" s="1"/>
  <c r="G11" i="1"/>
  <c r="K11" i="1" s="1"/>
  <c r="G12" i="1"/>
  <c r="G13" i="1"/>
  <c r="K13" i="1" s="1"/>
  <c r="G14" i="1"/>
  <c r="K14" i="1" s="1"/>
  <c r="G15" i="1"/>
  <c r="G16" i="1"/>
  <c r="K16" i="1" s="1"/>
  <c r="G17" i="1"/>
  <c r="K17" i="1" s="1"/>
  <c r="G18" i="1"/>
  <c r="G19" i="1"/>
  <c r="K19" i="1" s="1"/>
  <c r="G20" i="1"/>
  <c r="K20" i="1" s="1"/>
  <c r="G21" i="1"/>
  <c r="K21" i="1" s="1"/>
  <c r="G22" i="1"/>
  <c r="G23" i="1"/>
  <c r="K23" i="1" s="1"/>
  <c r="G24" i="1"/>
  <c r="K24" i="1" s="1"/>
  <c r="G25" i="1"/>
  <c r="K25" i="1" s="1"/>
  <c r="G26" i="1"/>
  <c r="G27" i="1"/>
  <c r="K27" i="1" s="1"/>
  <c r="G28" i="1"/>
  <c r="G29" i="1"/>
  <c r="K29" i="1" s="1"/>
  <c r="G30" i="1"/>
  <c r="G31" i="1"/>
  <c r="G32" i="1"/>
  <c r="G33" i="1"/>
  <c r="G34" i="1"/>
  <c r="K15" i="1"/>
  <c r="K12" i="1"/>
  <c r="K18" i="1"/>
  <c r="K22" i="1"/>
  <c r="K26" i="1"/>
  <c r="K28" i="1"/>
  <c r="A3" i="1"/>
  <c r="A4" i="1"/>
  <c r="A5" i="1"/>
  <c r="A6" i="1"/>
  <c r="A7" i="1"/>
  <c r="A8" i="1"/>
  <c r="A9" i="1"/>
  <c r="A10" i="1"/>
  <c r="A11" i="1"/>
  <c r="A12" i="1"/>
  <c r="A2" i="1"/>
  <c r="I4" i="2"/>
  <c r="H3" i="1" s="1"/>
  <c r="I5" i="2"/>
  <c r="H4" i="1" s="1"/>
  <c r="I6" i="2"/>
  <c r="H5" i="1" s="1"/>
  <c r="I7" i="2"/>
  <c r="H6" i="1" s="1"/>
  <c r="I8" i="2"/>
  <c r="H7" i="1" s="1"/>
  <c r="I9" i="2"/>
  <c r="H8" i="1" s="1"/>
  <c r="I10" i="2"/>
  <c r="H9" i="1" s="1"/>
  <c r="I11" i="2"/>
  <c r="H10" i="1" s="1"/>
  <c r="I12" i="2"/>
  <c r="H11" i="1" s="1"/>
  <c r="H4" i="2"/>
  <c r="H5" i="2"/>
  <c r="G4" i="1" s="1"/>
  <c r="K4" i="1" s="1"/>
  <c r="H6" i="2"/>
  <c r="G5" i="1" s="1"/>
  <c r="K5" i="1" s="1"/>
  <c r="H7" i="2"/>
  <c r="G6" i="1" s="1"/>
  <c r="K6" i="1" s="1"/>
  <c r="H8" i="2"/>
  <c r="H9" i="2"/>
  <c r="G8" i="1" s="1"/>
  <c r="K8" i="1" s="1"/>
  <c r="H10" i="2"/>
  <c r="G9" i="1" s="1"/>
  <c r="K9" i="1" s="1"/>
  <c r="H11" i="2"/>
  <c r="G10" i="1" s="1"/>
  <c r="K10" i="1" s="1"/>
  <c r="H12" i="2"/>
  <c r="I3" i="2"/>
  <c r="H2" i="1" s="1"/>
  <c r="H3" i="2"/>
  <c r="G2" i="1" s="1"/>
  <c r="D12" i="2" l="1"/>
  <c r="D9" i="2"/>
  <c r="D10" i="2"/>
  <c r="D11" i="2"/>
  <c r="D8" i="2"/>
  <c r="B14" i="2"/>
  <c r="A13" i="1" s="1"/>
  <c r="B15" i="2" l="1"/>
  <c r="L32" i="1"/>
  <c r="L6" i="1"/>
  <c r="L7" i="1"/>
  <c r="L8" i="1"/>
  <c r="L10" i="1"/>
  <c r="L12" i="1"/>
  <c r="L14" i="1"/>
  <c r="L15" i="1"/>
  <c r="L16" i="1"/>
  <c r="L17" i="1"/>
  <c r="L19" i="1"/>
  <c r="L20" i="1"/>
  <c r="L21" i="1"/>
  <c r="L23" i="1"/>
  <c r="L25" i="1"/>
  <c r="L27" i="1"/>
  <c r="L28" i="1"/>
  <c r="L29" i="1"/>
  <c r="L31" i="1"/>
  <c r="L3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2" i="1"/>
  <c r="L4" i="1"/>
  <c r="L3" i="1"/>
  <c r="K2" i="1"/>
  <c r="A14" i="1" l="1"/>
  <c r="L34" i="1"/>
  <c r="N34" i="1" s="1"/>
  <c r="L30" i="1"/>
  <c r="L26" i="1"/>
  <c r="N28" i="1" s="1"/>
  <c r="L22" i="1"/>
  <c r="N22" i="1" s="1"/>
  <c r="L18" i="1"/>
  <c r="N19" i="1" s="1"/>
  <c r="L13" i="1"/>
  <c r="L9" i="1"/>
  <c r="N10" i="1" s="1"/>
  <c r="L5" i="1"/>
  <c r="N7" i="1" s="1"/>
  <c r="N31" i="1"/>
  <c r="L24" i="1"/>
  <c r="N25" i="1" s="1"/>
  <c r="L11" i="1"/>
  <c r="M10" i="1"/>
  <c r="P3" i="1"/>
  <c r="Q3" i="1" s="1"/>
  <c r="L2" i="1"/>
  <c r="N4" i="1" s="1"/>
  <c r="P2" i="1"/>
  <c r="O2" i="1"/>
  <c r="N13" i="1" l="1"/>
  <c r="M28" i="1"/>
  <c r="M19" i="1"/>
  <c r="M25" i="1"/>
  <c r="M4" i="1"/>
  <c r="M31" i="1"/>
  <c r="M7" i="1"/>
  <c r="M22" i="1"/>
  <c r="P5" i="1"/>
  <c r="Q5" i="1" s="1"/>
  <c r="M13" i="1"/>
  <c r="M34" i="1"/>
  <c r="U4" i="1"/>
  <c r="Q2" i="1"/>
  <c r="P4" i="1"/>
  <c r="S4" i="1" s="1"/>
  <c r="B48" i="3"/>
  <c r="A1" i="4"/>
  <c r="D45" i="3"/>
  <c r="D57" i="3"/>
  <c r="C57" i="3"/>
  <c r="D55" i="3"/>
  <c r="C55" i="3"/>
  <c r="B7" i="4"/>
  <c r="C6" i="4"/>
  <c r="C44" i="3"/>
  <c r="D43" i="3"/>
  <c r="B4" i="4"/>
  <c r="B3" i="4"/>
  <c r="C2" i="4"/>
  <c r="C35" i="3"/>
  <c r="B1" i="4"/>
  <c r="A2" i="4"/>
  <c r="B57" i="3"/>
  <c r="B54" i="3"/>
  <c r="B51" i="3"/>
  <c r="B45" i="3"/>
  <c r="B40" i="3"/>
  <c r="B39" i="3"/>
  <c r="B37" i="3"/>
  <c r="B36" i="3"/>
  <c r="B33" i="3"/>
  <c r="F33" i="3"/>
  <c r="F34" i="3"/>
  <c r="F32" i="3"/>
  <c r="B58" i="3"/>
  <c r="B53" i="3"/>
  <c r="B52" i="3"/>
  <c r="B50" i="3"/>
  <c r="B49" i="3"/>
  <c r="B47" i="3"/>
  <c r="B46" i="3"/>
  <c r="B44" i="3"/>
  <c r="B43" i="3"/>
  <c r="B42" i="3"/>
  <c r="B41" i="3"/>
  <c r="B38" i="3"/>
  <c r="B35" i="3"/>
  <c r="B34" i="3"/>
  <c r="B32" i="3"/>
  <c r="B56" i="3"/>
  <c r="B55" i="3"/>
  <c r="P6" i="1" l="1"/>
  <c r="Q4" i="1"/>
  <c r="T4" i="1" s="1"/>
  <c r="R4" i="1"/>
  <c r="A33" i="3"/>
  <c r="D56" i="3"/>
  <c r="D53" i="3"/>
  <c r="D54" i="3"/>
  <c r="C8" i="4"/>
  <c r="C58" i="3"/>
  <c r="B9" i="4"/>
  <c r="C56" i="3"/>
  <c r="C52" i="3"/>
  <c r="D36" i="3"/>
  <c r="C43" i="3"/>
  <c r="C42" i="3"/>
  <c r="B2" i="4"/>
  <c r="C37" i="3"/>
  <c r="F35" i="3"/>
  <c r="F36" i="3"/>
  <c r="F37" i="3"/>
  <c r="A54" i="3"/>
  <c r="A48" i="3"/>
  <c r="A43" i="3"/>
  <c r="A14" i="3"/>
  <c r="D48" i="3"/>
  <c r="D49" i="3"/>
  <c r="D47" i="3"/>
  <c r="D44" i="3"/>
  <c r="D46" i="3"/>
  <c r="C5" i="4"/>
  <c r="D41" i="3"/>
  <c r="C45" i="3"/>
  <c r="C46" i="3"/>
  <c r="C41" i="3"/>
  <c r="C38" i="3"/>
  <c r="C40" i="3"/>
  <c r="C39" i="3"/>
  <c r="C36" i="3"/>
  <c r="C33" i="3"/>
  <c r="C34" i="3"/>
  <c r="A55" i="3"/>
  <c r="A50" i="3"/>
  <c r="A44" i="3"/>
  <c r="A39" i="3"/>
  <c r="A34" i="3"/>
  <c r="A58" i="3"/>
  <c r="A52" i="3"/>
  <c r="A47" i="3"/>
  <c r="A42" i="3"/>
  <c r="A36" i="3"/>
  <c r="A56" i="3"/>
  <c r="A51" i="3"/>
  <c r="A46" i="3"/>
  <c r="A40" i="3"/>
  <c r="C4" i="4"/>
  <c r="B5" i="4"/>
  <c r="D37" i="3"/>
  <c r="A15" i="3"/>
  <c r="D35" i="3"/>
  <c r="D42" i="3"/>
  <c r="D34" i="3"/>
  <c r="D33" i="3"/>
  <c r="C1" i="4"/>
  <c r="C7" i="4"/>
  <c r="D52" i="3"/>
  <c r="D50" i="3"/>
  <c r="D58" i="3"/>
  <c r="C9" i="4"/>
  <c r="C50" i="3"/>
  <c r="C51" i="3"/>
  <c r="D51" i="3"/>
  <c r="C3" i="4"/>
  <c r="D40" i="3"/>
  <c r="D38" i="3"/>
  <c r="D39" i="3"/>
  <c r="C48" i="3"/>
  <c r="C49" i="3"/>
  <c r="C47" i="3"/>
  <c r="B8" i="4"/>
  <c r="C54" i="3"/>
  <c r="C53" i="3"/>
  <c r="B6" i="4"/>
  <c r="A57" i="3"/>
  <c r="A53" i="3"/>
  <c r="A49" i="3"/>
  <c r="A45" i="3"/>
  <c r="A41" i="3"/>
  <c r="F41" i="3" l="1"/>
  <c r="P7" i="1"/>
  <c r="S7" i="1" s="1"/>
  <c r="Q6" i="1"/>
  <c r="F45" i="3"/>
  <c r="F39" i="3"/>
  <c r="A5" i="4"/>
  <c r="A4" i="4"/>
  <c r="F40" i="3"/>
  <c r="F46" i="3"/>
  <c r="F38" i="3"/>
  <c r="A3" i="4"/>
  <c r="F43" i="3"/>
  <c r="F42" i="3"/>
  <c r="A11" i="3"/>
  <c r="A10" i="3"/>
  <c r="C32" i="3"/>
  <c r="A9" i="3"/>
  <c r="A8" i="3"/>
  <c r="D32" i="3"/>
  <c r="E33" i="3"/>
  <c r="E34" i="3"/>
  <c r="E35" i="3"/>
  <c r="A37" i="3"/>
  <c r="E36" i="3"/>
  <c r="E32" i="3"/>
  <c r="B17" i="2" l="1"/>
  <c r="A15" i="1"/>
  <c r="Q7" i="1"/>
  <c r="T7" i="1" s="1"/>
  <c r="A6" i="4"/>
  <c r="F44" i="3"/>
  <c r="U7" i="1"/>
  <c r="R7" i="1"/>
  <c r="P8" i="1"/>
  <c r="F48" i="3"/>
  <c r="F49" i="3"/>
  <c r="E37" i="3"/>
  <c r="B18" i="2" l="1"/>
  <c r="A16" i="1"/>
  <c r="F47" i="3"/>
  <c r="P9" i="1"/>
  <c r="Q8" i="1"/>
  <c r="F51" i="3"/>
  <c r="F52" i="3"/>
  <c r="A7" i="4"/>
  <c r="E38" i="3"/>
  <c r="B19" i="2" l="1"/>
  <c r="A17" i="1"/>
  <c r="Q9" i="1"/>
  <c r="A8" i="4"/>
  <c r="F50" i="3"/>
  <c r="P10" i="1"/>
  <c r="S10" i="1" s="1"/>
  <c r="U10" i="1"/>
  <c r="F54" i="3"/>
  <c r="F55" i="3"/>
  <c r="E39" i="3"/>
  <c r="F57" i="3"/>
  <c r="F58" i="3"/>
  <c r="B20" i="2" l="1"/>
  <c r="A18" i="1"/>
  <c r="R10" i="1"/>
  <c r="F53" i="3"/>
  <c r="P11" i="1"/>
  <c r="Q10" i="1"/>
  <c r="T10" i="1" s="1"/>
  <c r="E40" i="3"/>
  <c r="B21" i="2" l="1"/>
  <c r="A19" i="1"/>
  <c r="F56" i="3"/>
  <c r="A9" i="4"/>
  <c r="Q11" i="1"/>
  <c r="P12" i="1"/>
  <c r="E41" i="3"/>
  <c r="B22" i="2" l="1"/>
  <c r="A20" i="1"/>
  <c r="Q12" i="1"/>
  <c r="P13" i="1"/>
  <c r="S13" i="1" s="1"/>
  <c r="R13" i="1"/>
  <c r="E42" i="3"/>
  <c r="B23" i="2" l="1"/>
  <c r="A21" i="1"/>
  <c r="P14" i="1"/>
  <c r="Q13" i="1"/>
  <c r="T13" i="1" s="1"/>
  <c r="U13" i="1"/>
  <c r="E43" i="3"/>
  <c r="B24" i="2" l="1"/>
  <c r="A22" i="1"/>
  <c r="Q14" i="1"/>
  <c r="E44" i="3"/>
  <c r="B25" i="2" l="1"/>
  <c r="A23" i="1"/>
  <c r="E45" i="3"/>
  <c r="B26" i="2" l="1"/>
  <c r="A24" i="1"/>
  <c r="E46" i="3"/>
  <c r="B27" i="2" l="1"/>
  <c r="A25" i="1"/>
  <c r="P15" i="1"/>
  <c r="E47" i="3"/>
  <c r="B28" i="2" l="1"/>
  <c r="A26" i="1"/>
  <c r="Q15" i="1"/>
  <c r="P16" i="1"/>
  <c r="S16" i="1" s="1"/>
  <c r="E48" i="3"/>
  <c r="B29" i="2" l="1"/>
  <c r="A27" i="1"/>
  <c r="P17" i="1"/>
  <c r="Q16" i="1"/>
  <c r="T16" i="1" s="1"/>
  <c r="E49" i="3"/>
  <c r="B30" i="2" l="1"/>
  <c r="A28" i="1"/>
  <c r="Q17" i="1"/>
  <c r="P18" i="1"/>
  <c r="E50" i="3"/>
  <c r="B31" i="2" l="1"/>
  <c r="A29" i="1"/>
  <c r="Q18" i="1"/>
  <c r="P19" i="1"/>
  <c r="S19" i="1" s="1"/>
  <c r="R19" i="1"/>
  <c r="E51" i="3"/>
  <c r="B32" i="2" l="1"/>
  <c r="A30" i="1"/>
  <c r="P20" i="1"/>
  <c r="Q19" i="1"/>
  <c r="T19" i="1" s="1"/>
  <c r="U19" i="1"/>
  <c r="E52" i="3"/>
  <c r="B33" i="2" l="1"/>
  <c r="A31" i="1"/>
  <c r="Q20" i="1"/>
  <c r="P21" i="1"/>
  <c r="E53" i="3"/>
  <c r="B34" i="2" l="1"/>
  <c r="A32" i="1"/>
  <c r="Q21" i="1"/>
  <c r="P22" i="1"/>
  <c r="S22" i="1" s="1"/>
  <c r="E54" i="3"/>
  <c r="B35" i="2" l="1"/>
  <c r="A33" i="1"/>
  <c r="Q22" i="1"/>
  <c r="T22" i="1" s="1"/>
  <c r="U22" i="1"/>
  <c r="R22" i="1"/>
  <c r="P23" i="1"/>
  <c r="E55" i="3"/>
  <c r="B36" i="2" l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A34" i="1"/>
  <c r="P24" i="1"/>
  <c r="Q23" i="1"/>
  <c r="E56" i="3"/>
  <c r="Q24" i="1" l="1"/>
  <c r="P25" i="1"/>
  <c r="S25" i="1" s="1"/>
  <c r="E57" i="3"/>
  <c r="P26" i="1" l="1"/>
  <c r="Q25" i="1"/>
  <c r="T25" i="1" s="1"/>
  <c r="U25" i="1"/>
  <c r="R25" i="1"/>
  <c r="E58" i="3"/>
  <c r="A6" i="3"/>
  <c r="A35" i="3"/>
  <c r="A12" i="3"/>
  <c r="A38" i="3"/>
  <c r="A32" i="3"/>
  <c r="A20" i="3" s="1"/>
  <c r="Q26" i="1" l="1"/>
  <c r="P27" i="1"/>
  <c r="A13" i="3"/>
  <c r="Q27" i="1" l="1"/>
  <c r="P28" i="1"/>
  <c r="S28" i="1" s="1"/>
  <c r="Q28" i="1" l="1"/>
  <c r="T28" i="1" s="1"/>
  <c r="U28" i="1"/>
  <c r="R28" i="1"/>
  <c r="P29" i="1"/>
  <c r="P30" i="1" l="1"/>
  <c r="Q29" i="1"/>
  <c r="Q30" i="1" l="1"/>
  <c r="P31" i="1"/>
  <c r="S31" i="1" s="1"/>
  <c r="U31" i="1"/>
  <c r="P32" i="1" l="1"/>
  <c r="Q31" i="1"/>
  <c r="T31" i="1" s="1"/>
  <c r="R31" i="1"/>
  <c r="Q32" i="1" l="1"/>
  <c r="P33" i="1"/>
  <c r="Q33" i="1" l="1"/>
  <c r="P34" i="1"/>
  <c r="S34" i="1" s="1"/>
  <c r="R34" i="1"/>
  <c r="U34" i="1" l="1"/>
  <c r="Q34" i="1"/>
  <c r="T34" i="1" s="1"/>
</calcChain>
</file>

<file path=xl/comments1.xml><?xml version="1.0" encoding="utf-8"?>
<comments xmlns="http://schemas.openxmlformats.org/spreadsheetml/2006/main">
  <authors>
    <author>Bruce Bowler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Bruce Bowler:</t>
        </r>
        <r>
          <rPr>
            <sz val="8"/>
            <color indexed="81"/>
            <rFont val="Tahoma"/>
            <family val="2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<sst xmlns="http://schemas.openxmlformats.org/spreadsheetml/2006/main" count="189" uniqueCount="93">
  <si>
    <t>Sample #</t>
  </si>
  <si>
    <t>Filter</t>
  </si>
  <si>
    <t>Date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</si>
  <si>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</si>
  <si>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</si>
  <si>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</si>
  <si>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</si>
  <si>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</si>
  <si>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</si>
  <si>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</si>
  <si>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</si>
  <si>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</si>
  <si>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</si>
  <si>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</si>
  <si>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</si>
  <si>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</si>
  <si>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</si>
  <si>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</si>
  <si>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</si>
  <si>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</si>
  <si>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</si>
  <si>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</si>
  <si>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</si>
  <si>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</si>
  <si>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</si>
  <si>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</si>
  <si>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</si>
  <si>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</si>
  <si>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</si>
  <si>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</si>
  <si>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</si>
  <si>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</si>
  <si>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</si>
  <si>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</si>
  <si>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</si>
  <si>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</si>
  <si>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</si>
  <si>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</si>
  <si>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</si>
  <si>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</si>
  <si>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</si>
  <si>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</si>
  <si>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</si>
  <si>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</si>
  <si>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</si>
  <si>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>Blank</t>
  </si>
  <si>
    <t>Factor
tau/(tau-1)</t>
  </si>
  <si>
    <t>scale</t>
  </si>
  <si>
    <t>corr fb</t>
  </si>
  <si>
    <t>corr fa</t>
  </si>
  <si>
    <t>Dev. Chla</t>
  </si>
  <si>
    <t xml:space="preserve">Cruise: </t>
  </si>
  <si>
    <t>Enter data in green cells only!</t>
  </si>
  <si>
    <t>TN376 UW</t>
  </si>
  <si>
    <t>control 1</t>
  </si>
  <si>
    <t>control 2</t>
  </si>
  <si>
    <t>control 3</t>
  </si>
  <si>
    <t>NO3 4</t>
  </si>
  <si>
    <t>NO3 5</t>
  </si>
  <si>
    <t>NO3 6</t>
  </si>
  <si>
    <t>SAMW 7</t>
  </si>
  <si>
    <t>SAMW 8</t>
  </si>
  <si>
    <t>SAMW 9</t>
  </si>
  <si>
    <t>Si 10</t>
  </si>
  <si>
    <t>Si 11</t>
  </si>
  <si>
    <t>Si 12</t>
  </si>
  <si>
    <t>Fe + Si 13</t>
  </si>
  <si>
    <t>Fe + Si 14</t>
  </si>
  <si>
    <t>Fe + Si 15</t>
  </si>
  <si>
    <t>Fe 16</t>
  </si>
  <si>
    <t>Fe 17</t>
  </si>
  <si>
    <t>Fe 18</t>
  </si>
  <si>
    <t>Time from T0</t>
  </si>
  <si>
    <t>Treatment</t>
  </si>
  <si>
    <t>Time From 0</t>
  </si>
  <si>
    <t>599b</t>
  </si>
  <si>
    <t>599a</t>
  </si>
  <si>
    <t>601a</t>
  </si>
  <si>
    <t>601b</t>
  </si>
  <si>
    <t>603a</t>
  </si>
  <si>
    <t>603b</t>
  </si>
  <si>
    <t>604a</t>
  </si>
  <si>
    <t>604b</t>
  </si>
  <si>
    <t>control 3a</t>
  </si>
  <si>
    <t>control 3b</t>
  </si>
  <si>
    <t>control 1a</t>
  </si>
  <si>
    <t>control 1b</t>
  </si>
  <si>
    <t>SAMW 8a</t>
  </si>
  <si>
    <t>SAMW 8b</t>
  </si>
  <si>
    <t>SAMW 9a</t>
  </si>
  <si>
    <t>SAMW 9b</t>
  </si>
  <si>
    <t>L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</si>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</sst>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_)"/>
    <numFmt numFmtId="165" formatCode="0_)"/>
    <numFmt numFmtId="166" formatCode="0.00_)"/>
    <numFmt numFmtId="167" formatCode="0.000_)"/>
    <numFmt numFmtId="168" formatCode="0.0"/>
    <numFmt numFmtId="169" formatCode="0.0000"/>
    <numFmt numFmtId="170" formatCode="yyyymmdd"/>
    <numFmt numFmtId="171" formatCode="h:mm;@"/>
    <numFmt numFmtId="172" formatCode="0.000"/>
    <numFmt numFmtId="173" formatCode="m/d/yy\ h:mm;@"/>
    <numFmt numFmtId="174" formatCode="[h]:mm:ss;@"/>
  </numFmts>
  <fonts count="8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Geneva"/>
    </font>
    <font>
      <sz val="10"/>
      <color indexed="10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8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 wrapText="1"/>
    </xf>
    <xf numFmtId="168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>
      <alignment horizontal="center"/>
    </xf>
    <xf numFmtId="0" fontId="0" fillId="0" borderId="0" xfId="0" applyFill="1"/>
    <xf numFmtId="0" fontId="0" fillId="2" borderId="0" xfId="0" applyFill="1" applyProtection="1">
      <protection locked="0"/>
    </xf>
    <xf numFmtId="14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/>
    <xf numFmtId="170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169" fontId="0" fillId="0" borderId="0" xfId="0" applyNumberFormat="1"/>
    <xf numFmtId="2" fontId="7" fillId="0" borderId="0" xfId="0" applyNumberFormat="1" applyFont="1"/>
    <xf numFmtId="0" fontId="7" fillId="0" borderId="0" xfId="0" applyFont="1"/>
    <xf numFmtId="171" fontId="0" fillId="0" borderId="0" xfId="0" applyNumberFormat="1"/>
    <xf numFmtId="171" fontId="0" fillId="0" borderId="0" xfId="0" applyNumberFormat="1" applyAlignment="1">
      <alignment horizontal="center" wrapText="1"/>
    </xf>
    <xf numFmtId="17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72" fontId="2" fillId="0" borderId="0" xfId="0" applyNumberFormat="1" applyFont="1" applyAlignment="1" applyProtection="1">
      <alignment horizontal="center"/>
    </xf>
    <xf numFmtId="172" fontId="2" fillId="0" borderId="0" xfId="0" applyNumberFormat="1" applyFont="1" applyAlignment="1" applyProtection="1">
      <alignment horizontal="center" wrapText="1"/>
    </xf>
    <xf numFmtId="172" fontId="2" fillId="0" borderId="0" xfId="0" applyNumberFormat="1" applyFont="1" applyAlignment="1">
      <alignment horizontal="center" wrapText="1"/>
    </xf>
    <xf numFmtId="172" fontId="0" fillId="0" borderId="0" xfId="0" applyNumberFormat="1" applyAlignment="1" applyProtection="1">
      <alignment horizontal="center"/>
    </xf>
    <xf numFmtId="172" fontId="0" fillId="0" borderId="0" xfId="0" applyNumberFormat="1"/>
    <xf numFmtId="173" fontId="0" fillId="2" borderId="0" xfId="0" applyNumberFormat="1" applyFill="1" applyProtection="1">
      <protection locked="0"/>
    </xf>
    <xf numFmtId="174" fontId="0" fillId="2" borderId="0" xfId="0" applyNumberFormat="1" applyFill="1" applyProtection="1">
      <protection locked="0"/>
    </xf>
    <xf numFmtId="174" fontId="0" fillId="0" borderId="0" xfId="0" applyNumberFormat="1"/>
    <xf numFmtId="1" fontId="2" fillId="0" borderId="0" xfId="0" applyNumberFormat="1" applyFont="1" applyAlignment="1" applyProtection="1">
      <alignment horizontal="center" wrapText="1"/>
    </xf>
    <xf numFmtId="1" fontId="2" fillId="0" borderId="0" xfId="0" applyNumberFormat="1" applyFon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2" fontId="2" fillId="0" borderId="0" xfId="0" applyNumberFormat="1" applyFont="1" applyAlignment="1" applyProtection="1">
      <alignment horizontal="center"/>
    </xf>
    <xf numFmtId="169" fontId="2" fillId="0" borderId="0" xfId="0" applyNumberFormat="1" applyFont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6"/>
  <sheetViews>
    <sheetView tabSelected="1" workbookViewId="0">
      <selection activeCell="L6" sqref="L6"/>
    </sheetView>
  </sheetViews>
  <sheetFormatPr defaultRowHeight="12.5"/>
  <cols>
    <col min="2" max="2" width="7.26953125" bestFit="1" customWidth="1"/>
    <col min="3" max="3" width="12" bestFit="1" customWidth="1"/>
    <col min="4" max="4" width="13" style="30" bestFit="1" customWidth="1"/>
    <col min="5" max="6" width="8.7265625" style="22" customWidth="1"/>
    <col min="7" max="7" width="9.453125" style="22" customWidth="1"/>
    <col min="8" max="8" width="9.26953125" style="22" customWidth="1"/>
    <col min="9" max="9" width="5.7265625" customWidth="1"/>
    <col min="10" max="11" width="7.26953125" customWidth="1"/>
    <col min="12" max="13" width="8.54296875" bestFit="1" customWidth="1"/>
  </cols>
  <sheetData>
    <row r="1" spans="1:12">
      <c r="B1" t="s">
        <v>51</v>
      </c>
      <c r="C1" t="s">
        <v>53</v>
      </c>
      <c r="G1" s="28" t="s">
        <v>52</v>
      </c>
      <c r="H1" s="28"/>
      <c r="I1" s="29"/>
    </row>
    <row r="2" spans="1:12" s="20" customFormat="1" ht="34.5" customHeight="1">
      <c r="A2" s="20" t="s">
        <v>73</v>
      </c>
      <c r="B2" s="21" t="s">
        <v>22</v>
      </c>
      <c r="C2" s="21" t="s">
        <v>23</v>
      </c>
      <c r="D2" s="31" t="s">
        <v>72</v>
      </c>
      <c r="E2" s="2" t="s">
        <v>20</v>
      </c>
      <c r="F2" s="2" t="s">
        <v>21</v>
      </c>
      <c r="G2" s="2" t="s">
        <v>47</v>
      </c>
      <c r="H2" s="2" t="s">
        <v>48</v>
      </c>
      <c r="I2" s="2" t="s">
        <v>49</v>
      </c>
      <c r="J2" s="26" t="s">
        <v>46</v>
      </c>
      <c r="L2" s="20" t="s">
        <v>45</v>
      </c>
    </row>
    <row r="3" spans="1:12">
      <c r="A3" t="s">
        <v>85</v>
      </c>
      <c r="B3" s="17" t="s">
        <v>76</v>
      </c>
      <c r="C3" s="39">
        <v>42422.200694444444</v>
      </c>
      <c r="D3" s="40">
        <v>0</v>
      </c>
      <c r="E3" s="19">
        <v>2.39</v>
      </c>
      <c r="F3" s="19">
        <v>1.45</v>
      </c>
      <c r="G3" s="19" t="s">
        <v>91</v>
      </c>
      <c r="H3">
        <f>E3-IF(G3="h",$L$3,IF(G3="m",$L$4,IF(G3="l",$L$5,-99)))</f>
        <v>4.29</v>
      </c>
      <c r="I3">
        <f>F3-IF(G3="h",$L$3,IF(G3="m",$L$4,IF(G3="l",$L$5,-99)))</f>
        <v>3.3499999999999996</v>
      </c>
      <c r="J3" s="17">
        <v>1.9438</v>
      </c>
      <c r="L3" s="17">
        <v>0</v>
      </c>
    </row>
    <row r="4" spans="1:12">
      <c r="A4" t="s">
        <v>86</v>
      </c>
      <c r="B4" s="16" t="s">
        <v>75</v>
      </c>
      <c r="C4" s="39">
        <v>42422.200694444444</v>
      </c>
      <c r="D4" s="40">
        <v>0</v>
      </c>
      <c r="E4" s="19">
        <v>2.41</v>
      </c>
      <c r="F4" s="19">
        <v>1.44</v>
      </c>
      <c r="G4" s="19" t="s">
        <v>91</v>
      </c>
      <c r="H4">
        <f t="shared" ref="H4:H30" si="0">E4-IF(G4="h",$L$3,IF(G4="m",$L$4,IF(G4="l",$L$5,-99)))</f>
        <v>4.3100000000000005</v>
      </c>
      <c r="I4">
        <f t="shared" ref="I4:I30" si="1">F4-IF(G4="h",$L$3,IF(G4="m",$L$4,IF(G4="l",$L$5,-99)))</f>
        <v>3.34</v>
      </c>
      <c r="L4" s="17">
        <v>-0.2</v>
      </c>
    </row>
    <row r="5" spans="1:12">
      <c r="A5" t="s">
        <v>55</v>
      </c>
      <c r="B5" s="16">
        <v>600</v>
      </c>
      <c r="C5" s="39">
        <v>42422.200694444444</v>
      </c>
      <c r="D5" s="40">
        <v>0</v>
      </c>
      <c r="E5" s="19">
        <v>3.12</v>
      </c>
      <c r="F5" s="19">
        <v>1.86</v>
      </c>
      <c r="G5" s="19" t="s">
        <v>91</v>
      </c>
      <c r="H5">
        <f t="shared" si="0"/>
        <v>5.0199999999999996</v>
      </c>
      <c r="I5">
        <f t="shared" si="1"/>
        <v>3.76</v>
      </c>
      <c r="L5" s="17">
        <v>-1.9</v>
      </c>
    </row>
    <row r="6" spans="1:12">
      <c r="A6" t="s">
        <v>83</v>
      </c>
      <c r="B6" s="16" t="s">
        <v>77</v>
      </c>
      <c r="C6" s="39">
        <v>42422.200694444444</v>
      </c>
      <c r="D6" s="40">
        <v>0</v>
      </c>
      <c r="E6" s="19">
        <v>2.4700000000000002</v>
      </c>
      <c r="F6" s="19">
        <v>1.48</v>
      </c>
      <c r="G6" s="19" t="s">
        <v>91</v>
      </c>
      <c r="H6">
        <f t="shared" si="0"/>
        <v>4.37</v>
      </c>
      <c r="I6">
        <f t="shared" si="1"/>
        <v>3.38</v>
      </c>
      <c r="L6" s="17"/>
    </row>
    <row r="7" spans="1:12">
      <c r="A7" t="s">
        <v>84</v>
      </c>
      <c r="B7" s="16" t="s">
        <v>78</v>
      </c>
      <c r="C7" s="39">
        <v>42422.200694444444</v>
      </c>
      <c r="D7" s="40">
        <v>0</v>
      </c>
      <c r="E7" s="19">
        <v>2.27</v>
      </c>
      <c r="F7" s="19">
        <v>1.4</v>
      </c>
      <c r="G7" s="19" t="s">
        <v>91</v>
      </c>
      <c r="H7">
        <f t="shared" si="0"/>
        <v>4.17</v>
      </c>
      <c r="I7">
        <f t="shared" si="1"/>
        <v>3.3</v>
      </c>
      <c r="L7" s="17"/>
    </row>
    <row r="8" spans="1:12">
      <c r="A8" t="s">
        <v>60</v>
      </c>
      <c r="B8" s="16">
        <v>602</v>
      </c>
      <c r="C8" s="39">
        <v>42422.212500000001</v>
      </c>
      <c r="D8" s="40">
        <f>C8-$C$7</f>
        <v>1.1805555557657499E-2</v>
      </c>
      <c r="E8" s="19">
        <v>7.81</v>
      </c>
      <c r="F8" s="19">
        <v>4.37</v>
      </c>
      <c r="G8" s="19" t="s">
        <v>92</v>
      </c>
      <c r="H8">
        <f t="shared" si="0"/>
        <v>8.01</v>
      </c>
      <c r="I8">
        <f t="shared" si="1"/>
        <v>4.57</v>
      </c>
      <c r="L8" s="17"/>
    </row>
    <row r="9" spans="1:12">
      <c r="A9" t="s">
        <v>87</v>
      </c>
      <c r="B9" s="16" t="s">
        <v>79</v>
      </c>
      <c r="C9" s="39">
        <v>42422.212500000001</v>
      </c>
      <c r="D9" s="40">
        <f t="shared" ref="D9:D11" si="2">C9-$C$7</f>
        <v>1.1805555557657499E-2</v>
      </c>
      <c r="E9" s="19">
        <v>2.38</v>
      </c>
      <c r="F9" s="19">
        <v>1.41</v>
      </c>
      <c r="G9" s="19" t="s">
        <v>91</v>
      </c>
      <c r="H9">
        <f t="shared" si="0"/>
        <v>4.2799999999999994</v>
      </c>
      <c r="I9">
        <f t="shared" si="1"/>
        <v>3.3099999999999996</v>
      </c>
      <c r="L9" s="17"/>
    </row>
    <row r="10" spans="1:12">
      <c r="A10" t="s">
        <v>88</v>
      </c>
      <c r="B10" s="16" t="s">
        <v>80</v>
      </c>
      <c r="C10" s="39">
        <v>42422.212500000001</v>
      </c>
      <c r="D10" s="40">
        <f t="shared" si="2"/>
        <v>1.1805555557657499E-2</v>
      </c>
      <c r="E10" s="19">
        <v>2.09</v>
      </c>
      <c r="F10" s="19">
        <v>1.32</v>
      </c>
      <c r="G10" s="19" t="s">
        <v>91</v>
      </c>
      <c r="H10">
        <f t="shared" si="0"/>
        <v>3.9899999999999998</v>
      </c>
      <c r="I10">
        <f t="shared" si="1"/>
        <v>3.2199999999999998</v>
      </c>
      <c r="L10" s="17"/>
    </row>
    <row r="11" spans="1:12">
      <c r="A11" t="s">
        <v>89</v>
      </c>
      <c r="B11" s="16" t="s">
        <v>81</v>
      </c>
      <c r="C11" s="39">
        <v>42422.212500000001</v>
      </c>
      <c r="D11" s="40">
        <f t="shared" si="2"/>
        <v>1.1805555557657499E-2</v>
      </c>
      <c r="E11" s="19">
        <v>2.14</v>
      </c>
      <c r="F11" s="19">
        <v>1.28</v>
      </c>
      <c r="G11" s="19" t="s">
        <v>91</v>
      </c>
      <c r="H11">
        <f t="shared" si="0"/>
        <v>4.04</v>
      </c>
      <c r="I11">
        <f t="shared" si="1"/>
        <v>3.1799999999999997</v>
      </c>
      <c r="L11" s="17"/>
    </row>
    <row r="12" spans="1:12">
      <c r="A12" t="s">
        <v>90</v>
      </c>
      <c r="B12" s="16" t="s">
        <v>82</v>
      </c>
      <c r="C12" s="39">
        <v>42422.212500000001</v>
      </c>
      <c r="D12" s="40">
        <f>C12-$C$7</f>
        <v>1.1805555557657499E-2</v>
      </c>
      <c r="E12" s="19">
        <v>2.1800000000000002</v>
      </c>
      <c r="F12" s="19">
        <v>1.3</v>
      </c>
      <c r="G12" s="19" t="s">
        <v>91</v>
      </c>
      <c r="H12">
        <f t="shared" si="0"/>
        <v>4.08</v>
      </c>
      <c r="I12">
        <f t="shared" si="1"/>
        <v>3.2</v>
      </c>
    </row>
    <row r="13" spans="1:12">
      <c r="A13" t="s">
        <v>54</v>
      </c>
      <c r="B13" s="16">
        <v>663</v>
      </c>
      <c r="C13" s="39">
        <v>42424.417361111111</v>
      </c>
      <c r="D13" s="40">
        <f>C13-$C$7</f>
        <v>2.2166666666671517</v>
      </c>
      <c r="E13" s="19">
        <v>2.73</v>
      </c>
      <c r="F13" s="19">
        <v>1.6</v>
      </c>
      <c r="G13" s="19" t="s">
        <v>91</v>
      </c>
      <c r="H13">
        <f t="shared" si="0"/>
        <v>4.63</v>
      </c>
      <c r="I13">
        <f t="shared" si="1"/>
        <v>3.5</v>
      </c>
    </row>
    <row r="14" spans="1:12">
      <c r="A14" t="s">
        <v>55</v>
      </c>
      <c r="B14" s="16">
        <f>B13+1</f>
        <v>664</v>
      </c>
      <c r="C14" s="39">
        <v>42424.417361111111</v>
      </c>
      <c r="D14" s="40">
        <f t="shared" ref="D14:D30" si="3">C14-$C$7</f>
        <v>2.2166666666671517</v>
      </c>
      <c r="E14" s="19">
        <v>2.27</v>
      </c>
      <c r="F14" s="19">
        <v>1.36</v>
      </c>
      <c r="G14" s="19" t="s">
        <v>91</v>
      </c>
      <c r="H14">
        <f t="shared" si="0"/>
        <v>4.17</v>
      </c>
      <c r="I14">
        <f t="shared" si="1"/>
        <v>3.26</v>
      </c>
    </row>
    <row r="15" spans="1:12">
      <c r="A15" t="s">
        <v>56</v>
      </c>
      <c r="B15" s="16">
        <f t="shared" ref="B15:B66" si="4">B14+1</f>
        <v>665</v>
      </c>
      <c r="C15" s="39">
        <v>42424.417361111111</v>
      </c>
      <c r="D15" s="40">
        <f t="shared" si="3"/>
        <v>2.2166666666671517</v>
      </c>
      <c r="E15" s="19">
        <v>3.16</v>
      </c>
      <c r="F15" s="19">
        <v>1.86</v>
      </c>
      <c r="G15" s="19" t="s">
        <v>91</v>
      </c>
      <c r="H15">
        <f t="shared" si="0"/>
        <v>5.0600000000000005</v>
      </c>
      <c r="I15">
        <f t="shared" si="1"/>
        <v>3.76</v>
      </c>
    </row>
    <row r="16" spans="1:12">
      <c r="A16" t="s">
        <v>57</v>
      </c>
      <c r="B16" s="16">
        <v>666</v>
      </c>
      <c r="C16" s="39">
        <v>42424.427083333336</v>
      </c>
      <c r="D16" s="40">
        <f t="shared" si="3"/>
        <v>2.226388888891961</v>
      </c>
      <c r="E16" s="19">
        <v>4.32</v>
      </c>
      <c r="F16" s="19">
        <v>2.5</v>
      </c>
      <c r="G16" s="19" t="s">
        <v>92</v>
      </c>
      <c r="H16">
        <f t="shared" si="0"/>
        <v>4.5200000000000005</v>
      </c>
      <c r="I16">
        <f t="shared" si="1"/>
        <v>2.7</v>
      </c>
    </row>
    <row r="17" spans="1:9">
      <c r="A17" t="s">
        <v>58</v>
      </c>
      <c r="B17" s="16">
        <f t="shared" si="4"/>
        <v>667</v>
      </c>
      <c r="C17" s="39">
        <v>42424.427083333336</v>
      </c>
      <c r="D17" s="40">
        <f t="shared" si="3"/>
        <v>2.226388888891961</v>
      </c>
      <c r="E17" s="19">
        <v>5.84</v>
      </c>
      <c r="F17" s="19">
        <v>3.43</v>
      </c>
      <c r="G17" s="19" t="s">
        <v>92</v>
      </c>
      <c r="H17">
        <f t="shared" si="0"/>
        <v>6.04</v>
      </c>
      <c r="I17">
        <f t="shared" si="1"/>
        <v>3.6300000000000003</v>
      </c>
    </row>
    <row r="18" spans="1:9">
      <c r="A18" t="s">
        <v>59</v>
      </c>
      <c r="B18" s="16">
        <f t="shared" si="4"/>
        <v>668</v>
      </c>
      <c r="C18" s="39">
        <v>42424.427083333336</v>
      </c>
      <c r="D18" s="40">
        <f t="shared" si="3"/>
        <v>2.226388888891961</v>
      </c>
      <c r="E18" s="19">
        <v>5.03</v>
      </c>
      <c r="F18" s="19">
        <v>2.84</v>
      </c>
      <c r="G18" s="19" t="s">
        <v>92</v>
      </c>
      <c r="H18">
        <f t="shared" si="0"/>
        <v>5.23</v>
      </c>
      <c r="I18">
        <f t="shared" si="1"/>
        <v>3.04</v>
      </c>
    </row>
    <row r="19" spans="1:9">
      <c r="A19" t="s">
        <v>60</v>
      </c>
      <c r="B19" s="16">
        <f t="shared" si="4"/>
        <v>669</v>
      </c>
      <c r="C19" s="39">
        <v>42424.438888888886</v>
      </c>
      <c r="D19" s="40">
        <f t="shared" si="3"/>
        <v>2.2381944444423425</v>
      </c>
      <c r="E19" s="19">
        <v>3.73</v>
      </c>
      <c r="F19" s="19">
        <v>2.1800000000000002</v>
      </c>
      <c r="G19" s="19" t="s">
        <v>91</v>
      </c>
      <c r="H19">
        <f t="shared" si="0"/>
        <v>5.63</v>
      </c>
      <c r="I19">
        <f t="shared" si="1"/>
        <v>4.08</v>
      </c>
    </row>
    <row r="20" spans="1:9">
      <c r="A20" t="s">
        <v>61</v>
      </c>
      <c r="B20" s="16">
        <f t="shared" si="4"/>
        <v>670</v>
      </c>
      <c r="C20" s="39">
        <v>42424.438888888886</v>
      </c>
      <c r="D20" s="40">
        <f t="shared" si="3"/>
        <v>2.2381944444423425</v>
      </c>
      <c r="E20" s="19">
        <v>4</v>
      </c>
      <c r="F20" s="19">
        <v>2.33</v>
      </c>
      <c r="G20" s="19" t="s">
        <v>91</v>
      </c>
      <c r="H20">
        <f t="shared" si="0"/>
        <v>5.9</v>
      </c>
      <c r="I20">
        <f t="shared" si="1"/>
        <v>4.2300000000000004</v>
      </c>
    </row>
    <row r="21" spans="1:9">
      <c r="A21" t="s">
        <v>62</v>
      </c>
      <c r="B21" s="16">
        <f t="shared" si="4"/>
        <v>671</v>
      </c>
      <c r="C21" s="39">
        <v>42424.438888888886</v>
      </c>
      <c r="D21" s="40">
        <f t="shared" si="3"/>
        <v>2.2381944444423425</v>
      </c>
      <c r="E21" s="19">
        <v>1.88</v>
      </c>
      <c r="F21" s="19">
        <v>1.1200000000000001</v>
      </c>
      <c r="G21" s="19" t="s">
        <v>91</v>
      </c>
      <c r="H21">
        <f t="shared" si="0"/>
        <v>3.78</v>
      </c>
      <c r="I21">
        <f t="shared" si="1"/>
        <v>3.02</v>
      </c>
    </row>
    <row r="22" spans="1:9">
      <c r="A22" t="s">
        <v>63</v>
      </c>
      <c r="B22" s="16">
        <f t="shared" si="4"/>
        <v>672</v>
      </c>
      <c r="C22" s="39">
        <v>42424.456944444442</v>
      </c>
      <c r="D22" s="40">
        <f t="shared" si="3"/>
        <v>2.2562499999985448</v>
      </c>
      <c r="E22" s="19">
        <v>1.93</v>
      </c>
      <c r="F22" s="19">
        <v>1.1399999999999999</v>
      </c>
      <c r="G22" s="19" t="s">
        <v>91</v>
      </c>
      <c r="H22">
        <f t="shared" si="0"/>
        <v>3.83</v>
      </c>
      <c r="I22">
        <f t="shared" si="1"/>
        <v>3.04</v>
      </c>
    </row>
    <row r="23" spans="1:9">
      <c r="A23" t="s">
        <v>64</v>
      </c>
      <c r="B23" s="16">
        <f t="shared" si="4"/>
        <v>673</v>
      </c>
      <c r="C23" s="39">
        <v>42424.456944444442</v>
      </c>
      <c r="D23" s="40">
        <f t="shared" si="3"/>
        <v>2.2562499999985448</v>
      </c>
      <c r="E23" s="19">
        <v>1.53</v>
      </c>
      <c r="F23" s="19">
        <v>0.88800000000000001</v>
      </c>
      <c r="G23" s="19" t="s">
        <v>91</v>
      </c>
      <c r="H23">
        <f t="shared" si="0"/>
        <v>3.4299999999999997</v>
      </c>
      <c r="I23">
        <f t="shared" si="1"/>
        <v>2.7879999999999998</v>
      </c>
    </row>
    <row r="24" spans="1:9">
      <c r="A24" t="s">
        <v>65</v>
      </c>
      <c r="B24" s="16">
        <f t="shared" si="4"/>
        <v>674</v>
      </c>
      <c r="C24" s="39">
        <v>42424.456944444442</v>
      </c>
      <c r="D24" s="40">
        <f t="shared" si="3"/>
        <v>2.2562499999985448</v>
      </c>
      <c r="E24" s="19">
        <v>1.54</v>
      </c>
      <c r="F24" s="19">
        <v>0.90400000000000003</v>
      </c>
      <c r="G24" s="19" t="s">
        <v>91</v>
      </c>
      <c r="H24">
        <f t="shared" si="0"/>
        <v>3.44</v>
      </c>
      <c r="I24">
        <f t="shared" si="1"/>
        <v>2.8039999999999998</v>
      </c>
    </row>
    <row r="25" spans="1:9">
      <c r="A25" t="s">
        <v>66</v>
      </c>
      <c r="B25" s="16">
        <f t="shared" si="4"/>
        <v>675</v>
      </c>
      <c r="C25" s="39">
        <v>42424.470138888886</v>
      </c>
      <c r="D25" s="40">
        <f t="shared" si="3"/>
        <v>2.2694444444423425</v>
      </c>
      <c r="E25" s="19">
        <v>2.06</v>
      </c>
      <c r="F25" s="19">
        <v>1.1599999999999999</v>
      </c>
      <c r="G25" s="19" t="s">
        <v>91</v>
      </c>
      <c r="H25">
        <f t="shared" si="0"/>
        <v>3.96</v>
      </c>
      <c r="I25">
        <f t="shared" si="1"/>
        <v>3.0599999999999996</v>
      </c>
    </row>
    <row r="26" spans="1:9" ht="12" customHeight="1">
      <c r="A26" t="s">
        <v>67</v>
      </c>
      <c r="B26" s="16">
        <f t="shared" si="4"/>
        <v>676</v>
      </c>
      <c r="C26" s="39">
        <v>42424.470138888886</v>
      </c>
      <c r="D26" s="40">
        <f t="shared" si="3"/>
        <v>2.2694444444423425</v>
      </c>
      <c r="E26" s="19">
        <v>1.65</v>
      </c>
      <c r="F26" s="19">
        <v>0.97</v>
      </c>
      <c r="G26" s="19" t="s">
        <v>91</v>
      </c>
      <c r="H26">
        <f t="shared" si="0"/>
        <v>3.55</v>
      </c>
      <c r="I26">
        <f t="shared" si="1"/>
        <v>2.87</v>
      </c>
    </row>
    <row r="27" spans="1:9">
      <c r="A27" t="s">
        <v>68</v>
      </c>
      <c r="B27" s="16">
        <f t="shared" si="4"/>
        <v>677</v>
      </c>
      <c r="C27" s="39">
        <v>42424.470138888886</v>
      </c>
      <c r="D27" s="40">
        <f t="shared" si="3"/>
        <v>2.2694444444423425</v>
      </c>
      <c r="E27" s="19">
        <v>1.48</v>
      </c>
      <c r="F27" s="19">
        <v>0.89200000000000002</v>
      </c>
      <c r="G27" s="19" t="s">
        <v>91</v>
      </c>
      <c r="H27">
        <f t="shared" si="0"/>
        <v>3.38</v>
      </c>
      <c r="I27">
        <f t="shared" si="1"/>
        <v>2.7919999999999998</v>
      </c>
    </row>
    <row r="28" spans="1:9">
      <c r="A28" t="s">
        <v>69</v>
      </c>
      <c r="B28" s="16">
        <f t="shared" si="4"/>
        <v>678</v>
      </c>
      <c r="C28" s="39">
        <v>42424.484722222223</v>
      </c>
      <c r="D28" s="40">
        <f t="shared" si="3"/>
        <v>2.2840277777795563</v>
      </c>
      <c r="E28" s="19">
        <v>1.56</v>
      </c>
      <c r="F28" s="19">
        <v>0.93100000000000005</v>
      </c>
      <c r="G28" s="19" t="s">
        <v>91</v>
      </c>
      <c r="H28">
        <f t="shared" si="0"/>
        <v>3.46</v>
      </c>
      <c r="I28">
        <f t="shared" si="1"/>
        <v>2.831</v>
      </c>
    </row>
    <row r="29" spans="1:9">
      <c r="A29" t="s">
        <v>70</v>
      </c>
      <c r="B29" s="16">
        <f t="shared" si="4"/>
        <v>679</v>
      </c>
      <c r="C29" s="39">
        <v>42424.484722222223</v>
      </c>
      <c r="D29" s="40">
        <f t="shared" si="3"/>
        <v>2.2840277777795563</v>
      </c>
      <c r="E29" s="19">
        <v>1.36</v>
      </c>
      <c r="F29" s="19">
        <v>0.81699999999999995</v>
      </c>
      <c r="G29" s="19" t="s">
        <v>91</v>
      </c>
      <c r="H29">
        <f t="shared" si="0"/>
        <v>3.26</v>
      </c>
      <c r="I29">
        <f t="shared" si="1"/>
        <v>2.7169999999999996</v>
      </c>
    </row>
    <row r="30" spans="1:9">
      <c r="A30" t="s">
        <v>71</v>
      </c>
      <c r="B30" s="16">
        <f t="shared" si="4"/>
        <v>680</v>
      </c>
      <c r="C30" s="39">
        <v>42424.484722222223</v>
      </c>
      <c r="D30" s="40">
        <f t="shared" si="3"/>
        <v>2.2840277777795563</v>
      </c>
      <c r="E30" s="19">
        <v>1.44</v>
      </c>
      <c r="F30" s="19">
        <v>0.85799999999999998</v>
      </c>
      <c r="G30" s="19" t="s">
        <v>91</v>
      </c>
      <c r="H30">
        <f t="shared" si="0"/>
        <v>3.34</v>
      </c>
      <c r="I30">
        <f t="shared" si="1"/>
        <v>2.758</v>
      </c>
    </row>
    <row r="31" spans="1:9">
      <c r="A31" t="s">
        <v>54</v>
      </c>
      <c r="B31" s="16">
        <f t="shared" si="4"/>
        <v>681</v>
      </c>
      <c r="C31" s="39"/>
      <c r="D31" s="40"/>
      <c r="E31" s="19"/>
      <c r="F31" s="19"/>
      <c r="G31" s="19"/>
      <c r="H31"/>
    </row>
    <row r="32" spans="1:9">
      <c r="A32" t="s">
        <v>55</v>
      </c>
      <c r="B32" s="16">
        <f t="shared" si="4"/>
        <v>682</v>
      </c>
      <c r="C32" s="39"/>
      <c r="D32" s="40"/>
      <c r="E32" s="19"/>
      <c r="F32" s="19"/>
      <c r="G32" s="19"/>
      <c r="H32"/>
    </row>
    <row r="33" spans="1:8">
      <c r="A33" t="s">
        <v>56</v>
      </c>
      <c r="B33" s="16">
        <f t="shared" si="4"/>
        <v>683</v>
      </c>
      <c r="C33" s="39"/>
      <c r="D33" s="40"/>
      <c r="E33" s="19"/>
      <c r="F33" s="19"/>
      <c r="G33" s="19"/>
      <c r="H33"/>
    </row>
    <row r="34" spans="1:8">
      <c r="A34" t="s">
        <v>57</v>
      </c>
      <c r="B34" s="16">
        <f t="shared" si="4"/>
        <v>684</v>
      </c>
      <c r="C34" s="39"/>
      <c r="D34" s="40"/>
      <c r="E34" s="19"/>
      <c r="F34" s="19"/>
      <c r="G34" s="19"/>
      <c r="H34"/>
    </row>
    <row r="35" spans="1:8">
      <c r="A35" t="s">
        <v>58</v>
      </c>
      <c r="B35" s="16">
        <f t="shared" si="4"/>
        <v>685</v>
      </c>
      <c r="C35" s="39"/>
      <c r="D35" s="40"/>
      <c r="E35" s="19"/>
      <c r="F35" s="19"/>
      <c r="G35" s="19"/>
      <c r="H35"/>
    </row>
    <row r="36" spans="1:8">
      <c r="A36" t="s">
        <v>59</v>
      </c>
      <c r="B36" s="16">
        <f t="shared" si="4"/>
        <v>686</v>
      </c>
      <c r="C36" s="39"/>
      <c r="D36" s="40"/>
      <c r="E36" s="19"/>
      <c r="F36" s="19"/>
      <c r="G36" s="19"/>
      <c r="H36"/>
    </row>
    <row r="37" spans="1:8">
      <c r="A37" t="s">
        <v>60</v>
      </c>
      <c r="B37" s="16">
        <f t="shared" si="4"/>
        <v>687</v>
      </c>
      <c r="C37" s="39"/>
      <c r="D37" s="40"/>
      <c r="E37" s="19"/>
      <c r="F37" s="19"/>
      <c r="G37" s="19"/>
      <c r="H37"/>
    </row>
    <row r="38" spans="1:8">
      <c r="A38" t="s">
        <v>61</v>
      </c>
      <c r="B38" s="16">
        <f t="shared" si="4"/>
        <v>688</v>
      </c>
      <c r="C38" s="39"/>
      <c r="D38" s="40"/>
      <c r="E38" s="19"/>
      <c r="F38" s="19"/>
      <c r="G38" s="19"/>
      <c r="H38"/>
    </row>
    <row r="39" spans="1:8">
      <c r="A39" t="s">
        <v>62</v>
      </c>
      <c r="B39" s="16">
        <f t="shared" si="4"/>
        <v>689</v>
      </c>
      <c r="C39" s="39"/>
      <c r="D39" s="40"/>
      <c r="E39" s="19"/>
      <c r="F39" s="19"/>
      <c r="G39" s="19"/>
      <c r="H39"/>
    </row>
    <row r="40" spans="1:8">
      <c r="A40" t="s">
        <v>63</v>
      </c>
      <c r="B40" s="16">
        <f t="shared" si="4"/>
        <v>690</v>
      </c>
      <c r="C40" s="39"/>
      <c r="D40" s="40"/>
      <c r="E40" s="19"/>
      <c r="F40" s="19"/>
      <c r="G40" s="19"/>
      <c r="H40"/>
    </row>
    <row r="41" spans="1:8">
      <c r="A41" t="s">
        <v>64</v>
      </c>
      <c r="B41" s="16">
        <f t="shared" si="4"/>
        <v>691</v>
      </c>
      <c r="C41" s="39"/>
      <c r="D41" s="40"/>
      <c r="E41" s="19"/>
      <c r="F41" s="19"/>
      <c r="G41" s="19"/>
      <c r="H41"/>
    </row>
    <row r="42" spans="1:8">
      <c r="A42" t="s">
        <v>65</v>
      </c>
      <c r="B42" s="16">
        <f t="shared" si="4"/>
        <v>692</v>
      </c>
      <c r="C42" s="39"/>
      <c r="D42" s="40"/>
      <c r="E42" s="19"/>
      <c r="F42" s="19"/>
      <c r="G42" s="19"/>
      <c r="H42"/>
    </row>
    <row r="43" spans="1:8">
      <c r="A43" t="s">
        <v>66</v>
      </c>
      <c r="B43" s="16">
        <f t="shared" si="4"/>
        <v>693</v>
      </c>
      <c r="C43" s="39"/>
      <c r="D43" s="40"/>
      <c r="E43" s="19"/>
      <c r="F43" s="19"/>
      <c r="G43" s="19"/>
      <c r="H43"/>
    </row>
    <row r="44" spans="1:8">
      <c r="A44" t="s">
        <v>67</v>
      </c>
      <c r="B44" s="16">
        <f t="shared" si="4"/>
        <v>694</v>
      </c>
      <c r="C44" s="39"/>
      <c r="D44" s="40"/>
      <c r="E44" s="19"/>
      <c r="F44" s="19"/>
      <c r="G44" s="19"/>
      <c r="H44"/>
    </row>
    <row r="45" spans="1:8">
      <c r="A45" t="s">
        <v>68</v>
      </c>
      <c r="B45" s="16">
        <f t="shared" si="4"/>
        <v>695</v>
      </c>
      <c r="C45" s="39"/>
      <c r="D45" s="40"/>
      <c r="E45" s="19"/>
      <c r="F45" s="19"/>
      <c r="G45" s="19"/>
      <c r="H45"/>
    </row>
    <row r="46" spans="1:8">
      <c r="A46" t="s">
        <v>69</v>
      </c>
      <c r="B46" s="16">
        <f t="shared" si="4"/>
        <v>696</v>
      </c>
      <c r="C46" s="39"/>
      <c r="D46" s="40"/>
      <c r="E46" s="19"/>
      <c r="F46" s="19"/>
      <c r="G46" s="19"/>
      <c r="H46"/>
    </row>
    <row r="47" spans="1:8">
      <c r="A47" t="s">
        <v>70</v>
      </c>
      <c r="B47" s="16">
        <f t="shared" si="4"/>
        <v>697</v>
      </c>
      <c r="C47" s="39"/>
      <c r="D47" s="40"/>
      <c r="E47" s="19"/>
      <c r="F47" s="19"/>
      <c r="G47" s="19"/>
      <c r="H47"/>
    </row>
    <row r="48" spans="1:8">
      <c r="A48" t="s">
        <v>71</v>
      </c>
      <c r="B48" s="16">
        <f t="shared" si="4"/>
        <v>698</v>
      </c>
      <c r="C48" s="39"/>
      <c r="D48" s="40"/>
      <c r="E48" s="19"/>
      <c r="F48" s="19"/>
      <c r="G48" s="19"/>
      <c r="H48"/>
    </row>
    <row r="49" spans="1:8">
      <c r="A49" t="s">
        <v>54</v>
      </c>
      <c r="B49" s="16">
        <f t="shared" si="4"/>
        <v>699</v>
      </c>
      <c r="C49" s="39"/>
      <c r="D49" s="40"/>
      <c r="E49" s="19"/>
      <c r="F49" s="19"/>
      <c r="G49" s="19"/>
      <c r="H49"/>
    </row>
    <row r="50" spans="1:8">
      <c r="A50" t="s">
        <v>55</v>
      </c>
      <c r="B50" s="16">
        <f t="shared" si="4"/>
        <v>700</v>
      </c>
      <c r="C50" s="39"/>
      <c r="D50" s="40"/>
      <c r="E50" s="19"/>
      <c r="F50" s="19"/>
      <c r="G50" s="19"/>
      <c r="H50"/>
    </row>
    <row r="51" spans="1:8">
      <c r="A51" t="s">
        <v>56</v>
      </c>
      <c r="B51" s="16">
        <f t="shared" si="4"/>
        <v>701</v>
      </c>
      <c r="C51" s="39"/>
      <c r="D51" s="40"/>
      <c r="E51" s="19"/>
      <c r="F51" s="19"/>
      <c r="G51" s="19"/>
      <c r="H51"/>
    </row>
    <row r="52" spans="1:8">
      <c r="A52" t="s">
        <v>57</v>
      </c>
      <c r="B52" s="16">
        <f t="shared" si="4"/>
        <v>702</v>
      </c>
      <c r="C52" s="39"/>
      <c r="D52" s="40"/>
      <c r="E52" s="19"/>
      <c r="F52" s="19"/>
      <c r="G52" s="19"/>
      <c r="H52"/>
    </row>
    <row r="53" spans="1:8">
      <c r="A53" t="s">
        <v>58</v>
      </c>
      <c r="B53" s="16">
        <f t="shared" si="4"/>
        <v>703</v>
      </c>
      <c r="C53" s="39"/>
      <c r="D53" s="40"/>
      <c r="E53" s="19"/>
      <c r="F53" s="19"/>
      <c r="G53" s="19"/>
      <c r="H53"/>
    </row>
    <row r="54" spans="1:8">
      <c r="A54" t="s">
        <v>59</v>
      </c>
      <c r="B54" s="16">
        <f t="shared" si="4"/>
        <v>704</v>
      </c>
      <c r="C54" s="39"/>
      <c r="D54" s="40"/>
      <c r="E54" s="19"/>
      <c r="F54" s="19"/>
      <c r="G54" s="19"/>
      <c r="H54"/>
    </row>
    <row r="55" spans="1:8">
      <c r="A55" t="s">
        <v>60</v>
      </c>
      <c r="B55" s="16">
        <f t="shared" si="4"/>
        <v>705</v>
      </c>
      <c r="C55" s="39"/>
      <c r="D55" s="40"/>
      <c r="E55" s="19"/>
      <c r="F55" s="19"/>
      <c r="G55" s="19"/>
      <c r="H55"/>
    </row>
    <row r="56" spans="1:8">
      <c r="A56" t="s">
        <v>61</v>
      </c>
      <c r="B56" s="16">
        <f t="shared" si="4"/>
        <v>706</v>
      </c>
      <c r="C56" s="39"/>
      <c r="D56" s="40"/>
      <c r="E56" s="19"/>
      <c r="F56" s="19"/>
      <c r="G56" s="19"/>
      <c r="H56"/>
    </row>
    <row r="57" spans="1:8">
      <c r="A57" t="s">
        <v>62</v>
      </c>
      <c r="B57" s="16">
        <f t="shared" si="4"/>
        <v>707</v>
      </c>
      <c r="C57" s="39"/>
      <c r="D57" s="40"/>
      <c r="E57" s="19"/>
      <c r="F57" s="19"/>
      <c r="G57" s="19"/>
      <c r="H57"/>
    </row>
    <row r="58" spans="1:8">
      <c r="A58" t="s">
        <v>63</v>
      </c>
      <c r="B58" s="16">
        <f t="shared" si="4"/>
        <v>708</v>
      </c>
      <c r="C58" s="39"/>
      <c r="D58" s="40"/>
      <c r="E58" s="19"/>
      <c r="F58" s="19"/>
      <c r="G58" s="19"/>
      <c r="H58"/>
    </row>
    <row r="59" spans="1:8">
      <c r="A59" t="s">
        <v>64</v>
      </c>
      <c r="B59" s="16">
        <f t="shared" si="4"/>
        <v>709</v>
      </c>
      <c r="C59" s="39"/>
      <c r="D59" s="40"/>
      <c r="E59" s="19"/>
      <c r="F59" s="19"/>
      <c r="G59" s="19"/>
      <c r="H59"/>
    </row>
    <row r="60" spans="1:8">
      <c r="A60" t="s">
        <v>65</v>
      </c>
      <c r="B60" s="16">
        <f t="shared" si="4"/>
        <v>710</v>
      </c>
      <c r="C60" s="39"/>
      <c r="D60" s="40"/>
      <c r="E60" s="19"/>
      <c r="F60" s="19"/>
      <c r="G60" s="19"/>
      <c r="H60"/>
    </row>
    <row r="61" spans="1:8">
      <c r="A61" t="s">
        <v>66</v>
      </c>
      <c r="B61" s="16">
        <f t="shared" si="4"/>
        <v>711</v>
      </c>
      <c r="C61" s="39"/>
      <c r="D61" s="40"/>
      <c r="E61" s="19"/>
      <c r="F61" s="19"/>
      <c r="G61" s="19"/>
      <c r="H61"/>
    </row>
    <row r="62" spans="1:8">
      <c r="A62" t="s">
        <v>67</v>
      </c>
      <c r="B62" s="16">
        <f t="shared" si="4"/>
        <v>712</v>
      </c>
      <c r="C62" s="39"/>
      <c r="D62" s="40"/>
      <c r="E62" s="19"/>
      <c r="F62" s="19"/>
      <c r="G62" s="19"/>
      <c r="H62"/>
    </row>
    <row r="63" spans="1:8">
      <c r="A63" t="s">
        <v>68</v>
      </c>
      <c r="B63" s="16">
        <f t="shared" si="4"/>
        <v>713</v>
      </c>
      <c r="C63" s="39"/>
      <c r="D63" s="40"/>
      <c r="E63" s="19"/>
      <c r="F63" s="19"/>
      <c r="G63" s="19"/>
      <c r="H63"/>
    </row>
    <row r="64" spans="1:8">
      <c r="A64" t="s">
        <v>69</v>
      </c>
      <c r="B64" s="16">
        <f t="shared" si="4"/>
        <v>714</v>
      </c>
      <c r="C64" s="39"/>
      <c r="D64" s="40"/>
      <c r="E64" s="19"/>
      <c r="F64" s="19"/>
      <c r="G64" s="19"/>
      <c r="H64"/>
    </row>
    <row r="65" spans="1:8">
      <c r="A65" t="s">
        <v>70</v>
      </c>
      <c r="B65" s="16">
        <f t="shared" si="4"/>
        <v>715</v>
      </c>
      <c r="C65" s="39"/>
      <c r="D65" s="40"/>
      <c r="E65" s="19"/>
      <c r="F65" s="19"/>
      <c r="G65" s="19"/>
      <c r="H65"/>
    </row>
    <row r="66" spans="1:8">
      <c r="A66" t="s">
        <v>71</v>
      </c>
      <c r="B66" s="16">
        <f t="shared" si="4"/>
        <v>716</v>
      </c>
      <c r="C66" s="39"/>
      <c r="D66" s="40"/>
      <c r="E66" s="19"/>
      <c r="F66" s="19"/>
      <c r="G66" s="19"/>
      <c r="H66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U58"/>
  <sheetViews>
    <sheetView topLeftCell="A7" workbookViewId="0">
      <selection activeCell="C23" sqref="C23"/>
    </sheetView>
  </sheetViews>
  <sheetFormatPr defaultColWidth="11.453125" defaultRowHeight="12.5"/>
  <cols>
    <col min="1" max="1" width="10.26953125" customWidth="1"/>
    <col min="2" max="2" width="6" customWidth="1"/>
    <col min="3" max="3" width="10.1796875" customWidth="1"/>
    <col min="4" max="4" width="9" style="15" customWidth="1"/>
    <col min="5" max="5" width="8.7265625" customWidth="1"/>
    <col min="6" max="6" width="9.81640625" customWidth="1"/>
    <col min="7" max="7" width="6.54296875" style="2" customWidth="1"/>
    <col min="8" max="8" width="6.54296875" style="13" customWidth="1"/>
    <col min="9" max="9" width="8" customWidth="1"/>
    <col min="10" max="10" width="10.54296875" customWidth="1"/>
    <col min="11" max="11" width="9.7265625" customWidth="1"/>
    <col min="12" max="12" width="9.26953125" customWidth="1"/>
    <col min="13" max="13" width="8.1796875" customWidth="1"/>
    <col min="14" max="14" width="9.26953125" customWidth="1"/>
    <col min="15" max="15" width="9" customWidth="1"/>
    <col min="16" max="16" width="8.54296875" customWidth="1"/>
    <col min="17" max="17" width="11.453125" customWidth="1"/>
    <col min="18" max="18" width="9.453125" customWidth="1"/>
    <col min="19" max="19" width="10" customWidth="1"/>
    <col min="20" max="20" width="12.54296875" customWidth="1"/>
  </cols>
  <sheetData>
    <row r="1" spans="1:21" s="10" customFormat="1" ht="30" customHeight="1">
      <c r="A1" s="3" t="s">
        <v>0</v>
      </c>
      <c r="B1" s="3" t="s">
        <v>1</v>
      </c>
      <c r="C1" s="3" t="s">
        <v>2</v>
      </c>
      <c r="D1" s="14" t="s">
        <v>74</v>
      </c>
      <c r="E1" s="3" t="s">
        <v>3</v>
      </c>
      <c r="F1" s="3" t="s">
        <v>4</v>
      </c>
      <c r="G1" s="4" t="s">
        <v>5</v>
      </c>
      <c r="H1" s="5" t="s">
        <v>6</v>
      </c>
      <c r="I1" s="6" t="s">
        <v>7</v>
      </c>
      <c r="J1" s="3" t="s">
        <v>19</v>
      </c>
      <c r="K1" s="7" t="s">
        <v>8</v>
      </c>
      <c r="L1" s="7" t="s">
        <v>9</v>
      </c>
      <c r="M1" s="7" t="s">
        <v>10</v>
      </c>
      <c r="N1" s="7" t="s">
        <v>11</v>
      </c>
      <c r="O1" s="8" t="s">
        <v>12</v>
      </c>
      <c r="P1" s="8" t="s">
        <v>13</v>
      </c>
      <c r="Q1" s="8" t="s">
        <v>14</v>
      </c>
      <c r="R1" s="9" t="s">
        <v>15</v>
      </c>
      <c r="S1" s="9" t="s">
        <v>16</v>
      </c>
      <c r="T1" s="9" t="s">
        <v>17</v>
      </c>
      <c r="U1" s="10" t="s">
        <v>50</v>
      </c>
    </row>
    <row r="2" spans="1:21" s="12" customFormat="1" ht="13" customHeight="1">
      <c r="A2" t="str">
        <f>Entry!B3</f>
        <v>599a</v>
      </c>
      <c r="B2" s="11" t="s">
        <v>18</v>
      </c>
      <c r="C2" s="18">
        <f>Entry!C3</f>
        <v>42422.200694444444</v>
      </c>
      <c r="D2" s="41">
        <f>Entry!D3</f>
        <v>0</v>
      </c>
      <c r="E2" s="42">
        <v>100</v>
      </c>
      <c r="F2" s="43">
        <v>10</v>
      </c>
      <c r="G2" s="45">
        <f>Entry!H3</f>
        <v>4.29</v>
      </c>
      <c r="H2" s="45">
        <f>Entry!I3</f>
        <v>3.3499999999999996</v>
      </c>
      <c r="I2" s="42">
        <v>1</v>
      </c>
      <c r="J2" s="46">
        <f>Entry!$J$3</f>
        <v>1.9438</v>
      </c>
      <c r="K2" s="34">
        <f t="shared" ref="K2:K34" si="0">G2*(F2/E2)*I2</f>
        <v>0.42900000000000005</v>
      </c>
      <c r="L2" s="34">
        <f t="shared" ref="L2:L34" si="1">G2/H2</f>
        <v>1.2805970149253734</v>
      </c>
      <c r="M2" s="34"/>
      <c r="N2" s="35"/>
      <c r="O2" s="35">
        <f t="shared" ref="O2:O34" si="2">(G2-H2)*J2*(F2/E2)*I2</f>
        <v>0.18271720000000008</v>
      </c>
      <c r="P2" s="35">
        <f t="shared" ref="P2:P34" si="3">J2*(1.84*H2-G2)*(F2/E2)*I2</f>
        <v>0.36426811999999997</v>
      </c>
      <c r="Q2" s="36">
        <f t="shared" ref="Q2:Q34" si="4">O2+P2</f>
        <v>0.54698532000000011</v>
      </c>
    </row>
    <row r="3" spans="1:21">
      <c r="A3" t="str">
        <f>Entry!B4</f>
        <v>599b</v>
      </c>
      <c r="B3" s="1" t="s">
        <v>18</v>
      </c>
      <c r="C3" s="18">
        <f>Entry!C4</f>
        <v>42422.200694444444</v>
      </c>
      <c r="D3" s="41">
        <f>Entry!D4</f>
        <v>0</v>
      </c>
      <c r="E3" s="33">
        <v>100</v>
      </c>
      <c r="F3" s="33">
        <v>10</v>
      </c>
      <c r="G3" s="45">
        <f>Entry!H4</f>
        <v>4.3100000000000005</v>
      </c>
      <c r="H3" s="45">
        <f>Entry!I4</f>
        <v>3.34</v>
      </c>
      <c r="I3" s="44">
        <v>1</v>
      </c>
      <c r="J3" s="46">
        <f>Entry!$J$3</f>
        <v>1.9438</v>
      </c>
      <c r="K3" s="34">
        <f t="shared" si="0"/>
        <v>0.43100000000000005</v>
      </c>
      <c r="L3" s="37">
        <f t="shared" si="1"/>
        <v>1.2904191616766469</v>
      </c>
      <c r="M3" s="37"/>
      <c r="N3" s="37"/>
      <c r="O3" s="35">
        <f t="shared" si="2"/>
        <v>0.18854860000000012</v>
      </c>
      <c r="P3" s="37">
        <f t="shared" si="3"/>
        <v>0.35680392799999994</v>
      </c>
      <c r="Q3" s="37">
        <f t="shared" si="4"/>
        <v>0.545352528</v>
      </c>
      <c r="R3" s="37"/>
      <c r="S3" s="38"/>
    </row>
    <row r="4" spans="1:21">
      <c r="A4">
        <f>Entry!B5</f>
        <v>600</v>
      </c>
      <c r="B4" s="1" t="s">
        <v>18</v>
      </c>
      <c r="C4" s="18">
        <f>Entry!C5</f>
        <v>42422.200694444444</v>
      </c>
      <c r="D4" s="41">
        <f>Entry!D5</f>
        <v>0</v>
      </c>
      <c r="E4" s="33">
        <v>100</v>
      </c>
      <c r="F4" s="33">
        <v>10</v>
      </c>
      <c r="G4" s="45">
        <f>Entry!H5</f>
        <v>5.0199999999999996</v>
      </c>
      <c r="H4" s="45">
        <f>Entry!I5</f>
        <v>3.76</v>
      </c>
      <c r="I4" s="44">
        <v>1</v>
      </c>
      <c r="J4" s="46">
        <f>Entry!$J$3</f>
        <v>1.9438</v>
      </c>
      <c r="K4" s="34">
        <f t="shared" si="0"/>
        <v>0.502</v>
      </c>
      <c r="L4" s="37">
        <f t="shared" si="1"/>
        <v>1.3351063829787233</v>
      </c>
      <c r="M4" s="37">
        <f>(K2+K3+K4)/3</f>
        <v>0.45400000000000001</v>
      </c>
      <c r="N4" s="37">
        <f>(L2+L3+L4)/3</f>
        <v>1.3020408531935812</v>
      </c>
      <c r="O4" s="35">
        <f t="shared" si="2"/>
        <v>0.24491879999999996</v>
      </c>
      <c r="P4" s="37">
        <f t="shared" si="3"/>
        <v>0.36901099200000015</v>
      </c>
      <c r="Q4" s="37">
        <f t="shared" si="4"/>
        <v>0.61392979200000009</v>
      </c>
      <c r="R4" s="37">
        <f>(O2+O3+O4)/3</f>
        <v>0.20539486666666673</v>
      </c>
      <c r="S4" s="38">
        <f>(P2+P3+P4)/3</f>
        <v>0.36336101333333337</v>
      </c>
      <c r="T4">
        <f>(Q2+Q3+Q4)/3</f>
        <v>0.56875587999999999</v>
      </c>
      <c r="U4">
        <f>STDEV(O2:O4)</f>
        <v>3.4352689648604363E-2</v>
      </c>
    </row>
    <row r="5" spans="1:21">
      <c r="A5" t="str">
        <f>Entry!B6</f>
        <v>601a</v>
      </c>
      <c r="B5" s="1" t="s">
        <v>18</v>
      </c>
      <c r="C5" s="18">
        <f>Entry!C6</f>
        <v>42422.200694444444</v>
      </c>
      <c r="D5" s="41">
        <f>Entry!D6</f>
        <v>0</v>
      </c>
      <c r="E5" s="33">
        <v>100</v>
      </c>
      <c r="F5" s="33">
        <v>10</v>
      </c>
      <c r="G5" s="45">
        <f>Entry!H6</f>
        <v>4.37</v>
      </c>
      <c r="H5" s="45">
        <f>Entry!I6</f>
        <v>3.38</v>
      </c>
      <c r="I5" s="44">
        <v>1</v>
      </c>
      <c r="J5" s="46">
        <f>Entry!$J$3</f>
        <v>1.9438</v>
      </c>
      <c r="K5" s="34">
        <f t="shared" si="0"/>
        <v>0.43700000000000006</v>
      </c>
      <c r="L5" s="37">
        <f t="shared" si="1"/>
        <v>1.2928994082840237</v>
      </c>
      <c r="M5" s="37"/>
      <c r="N5" s="37"/>
      <c r="O5" s="35">
        <f t="shared" si="2"/>
        <v>0.19243620000000006</v>
      </c>
      <c r="P5" s="37">
        <f t="shared" si="3"/>
        <v>0.35944749599999998</v>
      </c>
      <c r="Q5" s="37">
        <f t="shared" si="4"/>
        <v>0.55188369599999998</v>
      </c>
      <c r="R5" s="37"/>
      <c r="S5" s="38"/>
    </row>
    <row r="6" spans="1:21">
      <c r="A6" t="str">
        <f>Entry!B7</f>
        <v>601b</v>
      </c>
      <c r="B6" s="1" t="s">
        <v>18</v>
      </c>
      <c r="C6" s="18">
        <f>Entry!C7</f>
        <v>42422.200694444444</v>
      </c>
      <c r="D6" s="41">
        <f>Entry!D7</f>
        <v>0</v>
      </c>
      <c r="E6" s="33">
        <v>100</v>
      </c>
      <c r="F6" s="33">
        <v>10</v>
      </c>
      <c r="G6" s="45">
        <f>Entry!H7</f>
        <v>4.17</v>
      </c>
      <c r="H6" s="45">
        <f>Entry!I7</f>
        <v>3.3</v>
      </c>
      <c r="I6" s="44">
        <v>1</v>
      </c>
      <c r="J6" s="46">
        <f>Entry!$J$3</f>
        <v>1.9438</v>
      </c>
      <c r="K6" s="34">
        <f t="shared" si="0"/>
        <v>0.41700000000000004</v>
      </c>
      <c r="L6" s="37">
        <f t="shared" si="1"/>
        <v>1.2636363636363637</v>
      </c>
      <c r="M6" s="37"/>
      <c r="N6" s="37"/>
      <c r="O6" s="35">
        <f t="shared" si="2"/>
        <v>0.16911060000000003</v>
      </c>
      <c r="P6" s="37">
        <f t="shared" si="3"/>
        <v>0.36971076000000003</v>
      </c>
      <c r="Q6" s="37">
        <f t="shared" si="4"/>
        <v>0.53882136000000003</v>
      </c>
      <c r="R6" s="37"/>
      <c r="S6" s="38"/>
    </row>
    <row r="7" spans="1:21">
      <c r="A7">
        <f>Entry!B8</f>
        <v>602</v>
      </c>
      <c r="B7" s="1" t="s">
        <v>18</v>
      </c>
      <c r="C7" s="18">
        <f>Entry!C8</f>
        <v>42422.212500000001</v>
      </c>
      <c r="D7" s="41">
        <f>Entry!D8</f>
        <v>1.1805555557657499E-2</v>
      </c>
      <c r="E7" s="33">
        <v>100</v>
      </c>
      <c r="F7" s="33">
        <v>10</v>
      </c>
      <c r="G7" s="45">
        <f>Entry!H8</f>
        <v>8.01</v>
      </c>
      <c r="H7" s="45">
        <f>Entry!I8</f>
        <v>4.57</v>
      </c>
      <c r="I7" s="44">
        <v>1</v>
      </c>
      <c r="J7" s="46">
        <f>Entry!$J$3</f>
        <v>1.9438</v>
      </c>
      <c r="K7" s="34">
        <f t="shared" si="0"/>
        <v>0.80100000000000005</v>
      </c>
      <c r="L7" s="37">
        <f t="shared" si="1"/>
        <v>1.7527352297592995</v>
      </c>
      <c r="M7" s="37">
        <f t="shared" ref="M7:M34" si="5">(K5+K6+K7)/3</f>
        <v>0.55166666666666675</v>
      </c>
      <c r="N7" s="37">
        <f t="shared" ref="N7:N34" si="6">(L5+L6+L7)/3</f>
        <v>1.4364236672265622</v>
      </c>
      <c r="O7" s="35">
        <f t="shared" si="2"/>
        <v>0.66866719999999991</v>
      </c>
      <c r="P7" s="37">
        <f t="shared" si="3"/>
        <v>7.7518744000000264E-2</v>
      </c>
      <c r="Q7" s="37">
        <f t="shared" si="4"/>
        <v>0.74618594400000016</v>
      </c>
      <c r="R7" s="37">
        <f t="shared" ref="R7:R34" si="7">(O5+O6+O7)/3</f>
        <v>0.34340466666666664</v>
      </c>
      <c r="S7" s="38">
        <f t="shared" ref="S7:S34" si="8">(P5+P6+P7)/3</f>
        <v>0.26889233333333346</v>
      </c>
      <c r="T7">
        <f t="shared" ref="T7:T34" si="9">(Q5+Q6+Q7)/3</f>
        <v>0.61229699999999998</v>
      </c>
      <c r="U7">
        <f t="shared" ref="U7:U34" si="10">STDEV(O5:O7)</f>
        <v>0.28192695436345433</v>
      </c>
    </row>
    <row r="8" spans="1:21">
      <c r="A8" t="str">
        <f>Entry!B9</f>
        <v>603a</v>
      </c>
      <c r="B8" s="1" t="s">
        <v>18</v>
      </c>
      <c r="C8" s="18">
        <f>Entry!C9</f>
        <v>42422.212500000001</v>
      </c>
      <c r="D8" s="41">
        <f>Entry!D9</f>
        <v>1.1805555557657499E-2</v>
      </c>
      <c r="E8" s="33">
        <v>100</v>
      </c>
      <c r="F8" s="33">
        <v>10</v>
      </c>
      <c r="G8" s="45">
        <f>Entry!H9</f>
        <v>4.2799999999999994</v>
      </c>
      <c r="H8" s="45">
        <f>Entry!I9</f>
        <v>3.3099999999999996</v>
      </c>
      <c r="I8" s="44">
        <v>1</v>
      </c>
      <c r="J8" s="46">
        <f>Entry!$J$3</f>
        <v>1.9438</v>
      </c>
      <c r="K8" s="34">
        <f t="shared" si="0"/>
        <v>0.42799999999999994</v>
      </c>
      <c r="L8" s="37">
        <f t="shared" si="1"/>
        <v>1.2930513595166162</v>
      </c>
      <c r="M8" s="37"/>
      <c r="N8" s="37"/>
      <c r="O8" s="35">
        <f t="shared" si="2"/>
        <v>0.18854859999999996</v>
      </c>
      <c r="P8" s="37">
        <f t="shared" si="3"/>
        <v>0.35190555200000007</v>
      </c>
      <c r="Q8" s="37">
        <f t="shared" si="4"/>
        <v>0.54045415200000002</v>
      </c>
      <c r="R8" s="37"/>
      <c r="S8" s="38"/>
    </row>
    <row r="9" spans="1:21">
      <c r="A9" t="str">
        <f>Entry!B10</f>
        <v>603b</v>
      </c>
      <c r="B9" s="1" t="s">
        <v>18</v>
      </c>
      <c r="C9" s="18">
        <f>Entry!C10</f>
        <v>42422.212500000001</v>
      </c>
      <c r="D9" s="41">
        <f>Entry!D10</f>
        <v>1.1805555557657499E-2</v>
      </c>
      <c r="E9" s="33">
        <v>100</v>
      </c>
      <c r="F9" s="33">
        <v>10</v>
      </c>
      <c r="G9" s="45">
        <f>Entry!H10</f>
        <v>3.9899999999999998</v>
      </c>
      <c r="H9" s="45">
        <f>Entry!I10</f>
        <v>3.2199999999999998</v>
      </c>
      <c r="I9" s="44">
        <v>1</v>
      </c>
      <c r="J9" s="46">
        <f>Entry!$J$3</f>
        <v>1.9438</v>
      </c>
      <c r="K9" s="34">
        <f t="shared" si="0"/>
        <v>0.39900000000000002</v>
      </c>
      <c r="L9" s="37">
        <f t="shared" si="1"/>
        <v>1.2391304347826086</v>
      </c>
      <c r="M9" s="37"/>
      <c r="N9" s="37"/>
      <c r="O9" s="35">
        <f t="shared" si="2"/>
        <v>0.14967260000000002</v>
      </c>
      <c r="P9" s="37">
        <f t="shared" si="3"/>
        <v>0.37608642399999992</v>
      </c>
      <c r="Q9" s="37">
        <f t="shared" si="4"/>
        <v>0.52575902399999996</v>
      </c>
      <c r="R9" s="37"/>
      <c r="S9" s="38"/>
    </row>
    <row r="10" spans="1:21">
      <c r="A10" t="str">
        <f>Entry!B11</f>
        <v>604a</v>
      </c>
      <c r="B10" s="1" t="s">
        <v>18</v>
      </c>
      <c r="C10" s="18">
        <f>Entry!C11</f>
        <v>42422.212500000001</v>
      </c>
      <c r="D10" s="41">
        <f>Entry!D11</f>
        <v>1.1805555557657499E-2</v>
      </c>
      <c r="E10" s="33">
        <v>100</v>
      </c>
      <c r="F10" s="33">
        <v>10</v>
      </c>
      <c r="G10" s="45">
        <f>Entry!H11</f>
        <v>4.04</v>
      </c>
      <c r="H10" s="45">
        <f>Entry!I11</f>
        <v>3.1799999999999997</v>
      </c>
      <c r="I10" s="44">
        <v>1</v>
      </c>
      <c r="J10" s="46">
        <f>Entry!$J$3</f>
        <v>1.9438</v>
      </c>
      <c r="K10" s="34">
        <f t="shared" si="0"/>
        <v>0.40400000000000003</v>
      </c>
      <c r="L10" s="37">
        <f t="shared" si="1"/>
        <v>1.2704402515723272</v>
      </c>
      <c r="M10" s="37">
        <f t="shared" si="5"/>
        <v>0.41033333333333327</v>
      </c>
      <c r="N10" s="37">
        <f t="shared" si="6"/>
        <v>1.2675406819571842</v>
      </c>
      <c r="O10" s="35">
        <f t="shared" si="2"/>
        <v>0.16716680000000006</v>
      </c>
      <c r="P10" s="37">
        <f t="shared" si="3"/>
        <v>0.35206105599999993</v>
      </c>
      <c r="Q10" s="37">
        <f t="shared" si="4"/>
        <v>0.51922785599999999</v>
      </c>
      <c r="R10" s="37">
        <f t="shared" si="7"/>
        <v>0.16846266666666668</v>
      </c>
      <c r="S10" s="38">
        <f t="shared" si="8"/>
        <v>0.36001767733333329</v>
      </c>
      <c r="T10">
        <f t="shared" si="9"/>
        <v>0.52848034399999999</v>
      </c>
      <c r="U10">
        <f t="shared" si="10"/>
        <v>1.947036971434626E-2</v>
      </c>
    </row>
    <row r="11" spans="1:21">
      <c r="A11" t="str">
        <f>Entry!B12</f>
        <v>604b</v>
      </c>
      <c r="B11" s="1" t="s">
        <v>18</v>
      </c>
      <c r="C11" s="18">
        <f>Entry!C12</f>
        <v>42422.212500000001</v>
      </c>
      <c r="D11" s="41">
        <f>Entry!D12</f>
        <v>1.1805555557657499E-2</v>
      </c>
      <c r="E11" s="33">
        <v>100</v>
      </c>
      <c r="F11" s="33">
        <v>10</v>
      </c>
      <c r="G11" s="45">
        <f>Entry!H12</f>
        <v>4.08</v>
      </c>
      <c r="H11" s="45">
        <f>Entry!I12</f>
        <v>3.2</v>
      </c>
      <c r="I11" s="44">
        <v>1</v>
      </c>
      <c r="J11" s="46">
        <f>Entry!$J$3</f>
        <v>1.9438</v>
      </c>
      <c r="K11" s="34">
        <f t="shared" si="0"/>
        <v>0.40800000000000003</v>
      </c>
      <c r="L11" s="37">
        <f t="shared" si="1"/>
        <v>1.2749999999999999</v>
      </c>
      <c r="M11" s="37"/>
      <c r="N11" s="37"/>
      <c r="O11" s="35">
        <f t="shared" si="2"/>
        <v>0.1710544</v>
      </c>
      <c r="P11" s="37">
        <f t="shared" si="3"/>
        <v>0.35143904000000015</v>
      </c>
      <c r="Q11" s="37">
        <f t="shared" si="4"/>
        <v>0.52249344000000009</v>
      </c>
      <c r="R11" s="37"/>
      <c r="S11" s="38"/>
    </row>
    <row r="12" spans="1:21">
      <c r="A12">
        <f>Entry!B13</f>
        <v>663</v>
      </c>
      <c r="B12" s="1" t="s">
        <v>18</v>
      </c>
      <c r="C12" s="18">
        <f>Entry!C17</f>
        <v>42424.427083333336</v>
      </c>
      <c r="D12" s="41">
        <f>Entry!D17</f>
        <v>2.226388888891961</v>
      </c>
      <c r="E12" s="33">
        <v>100</v>
      </c>
      <c r="F12" s="33">
        <v>10</v>
      </c>
      <c r="G12" s="45">
        <f>Entry!H13</f>
        <v>4.63</v>
      </c>
      <c r="H12" s="45">
        <f>Entry!I13</f>
        <v>3.5</v>
      </c>
      <c r="I12" s="44">
        <v>1</v>
      </c>
      <c r="J12" s="46">
        <f>Entry!$J$3</f>
        <v>1.9438</v>
      </c>
      <c r="K12" s="34">
        <f t="shared" si="0"/>
        <v>0.46300000000000002</v>
      </c>
      <c r="L12" s="37">
        <f t="shared" si="1"/>
        <v>1.3228571428571427</v>
      </c>
      <c r="M12" s="37"/>
      <c r="N12" s="37"/>
      <c r="O12" s="35">
        <f t="shared" si="2"/>
        <v>0.21964939999999999</v>
      </c>
      <c r="P12" s="37">
        <f t="shared" si="3"/>
        <v>0.35182780000000013</v>
      </c>
      <c r="Q12" s="37">
        <f t="shared" si="4"/>
        <v>0.57147720000000013</v>
      </c>
      <c r="R12" s="37"/>
      <c r="S12" s="38"/>
    </row>
    <row r="13" spans="1:21">
      <c r="A13">
        <f>Entry!B14</f>
        <v>664</v>
      </c>
      <c r="B13" s="1" t="s">
        <v>18</v>
      </c>
      <c r="C13" s="18">
        <f>Entry!C18</f>
        <v>42424.427083333336</v>
      </c>
      <c r="D13" s="41">
        <f>Entry!D18</f>
        <v>2.226388888891961</v>
      </c>
      <c r="E13" s="33">
        <v>100</v>
      </c>
      <c r="F13" s="33">
        <v>10</v>
      </c>
      <c r="G13" s="45">
        <f>Entry!H14</f>
        <v>4.17</v>
      </c>
      <c r="H13" s="45">
        <f>Entry!I14</f>
        <v>3.26</v>
      </c>
      <c r="I13" s="44">
        <v>1</v>
      </c>
      <c r="J13" s="46">
        <f>Entry!$J$3</f>
        <v>1.9438</v>
      </c>
      <c r="K13" s="34">
        <f t="shared" si="0"/>
        <v>0.41700000000000004</v>
      </c>
      <c r="L13" s="37">
        <f t="shared" si="1"/>
        <v>1.2791411042944787</v>
      </c>
      <c r="M13" s="37">
        <f t="shared" si="5"/>
        <v>0.42933333333333334</v>
      </c>
      <c r="N13" s="37">
        <f t="shared" si="6"/>
        <v>1.2923327490505405</v>
      </c>
      <c r="O13" s="35">
        <f t="shared" si="2"/>
        <v>0.17688580000000004</v>
      </c>
      <c r="P13" s="37">
        <f t="shared" si="3"/>
        <v>0.35540439200000007</v>
      </c>
      <c r="Q13" s="37">
        <f t="shared" si="4"/>
        <v>0.53229019200000005</v>
      </c>
      <c r="R13" s="37">
        <f t="shared" si="7"/>
        <v>0.18919653333333333</v>
      </c>
      <c r="S13" s="38">
        <f t="shared" si="8"/>
        <v>0.35289041066666682</v>
      </c>
      <c r="T13">
        <f t="shared" si="9"/>
        <v>0.54208694400000013</v>
      </c>
      <c r="U13">
        <f t="shared" si="10"/>
        <v>2.6533641337994511E-2</v>
      </c>
    </row>
    <row r="14" spans="1:21">
      <c r="A14">
        <f>Entry!B15</f>
        <v>665</v>
      </c>
      <c r="B14" s="1" t="s">
        <v>18</v>
      </c>
      <c r="C14" s="18">
        <f>Entry!C19</f>
        <v>42424.438888888886</v>
      </c>
      <c r="D14" s="41">
        <f>Entry!D19</f>
        <v>2.2381944444423425</v>
      </c>
      <c r="E14" s="33">
        <v>100</v>
      </c>
      <c r="F14" s="33">
        <v>10</v>
      </c>
      <c r="G14" s="45">
        <f>Entry!H15</f>
        <v>5.0600000000000005</v>
      </c>
      <c r="H14" s="45">
        <f>Entry!I15</f>
        <v>3.76</v>
      </c>
      <c r="I14" s="44">
        <v>1</v>
      </c>
      <c r="J14" s="46">
        <f>Entry!$J$3</f>
        <v>1.9438</v>
      </c>
      <c r="K14" s="34">
        <f t="shared" si="0"/>
        <v>0.50600000000000012</v>
      </c>
      <c r="L14" s="37">
        <f t="shared" si="1"/>
        <v>1.345744680851064</v>
      </c>
      <c r="M14" s="37"/>
      <c r="N14" s="37"/>
      <c r="O14" s="35">
        <f t="shared" si="2"/>
        <v>0.25269400000000014</v>
      </c>
      <c r="P14" s="37">
        <f t="shared" si="3"/>
        <v>0.36123579199999994</v>
      </c>
      <c r="Q14" s="37">
        <f t="shared" si="4"/>
        <v>0.61392979200000009</v>
      </c>
      <c r="R14" s="37"/>
      <c r="S14" s="38"/>
    </row>
    <row r="15" spans="1:21">
      <c r="A15">
        <f>Entry!B16</f>
        <v>666</v>
      </c>
      <c r="B15" s="1" t="s">
        <v>18</v>
      </c>
      <c r="C15" s="18">
        <f>Entry!C23</f>
        <v>42424.456944444442</v>
      </c>
      <c r="D15" s="41">
        <f>Entry!D23</f>
        <v>2.2562499999985448</v>
      </c>
      <c r="E15" s="33">
        <v>100</v>
      </c>
      <c r="F15" s="33">
        <v>10</v>
      </c>
      <c r="G15" s="45">
        <f>Entry!H16</f>
        <v>4.5200000000000005</v>
      </c>
      <c r="H15" s="45">
        <f>Entry!I16</f>
        <v>2.7</v>
      </c>
      <c r="I15" s="44">
        <v>1</v>
      </c>
      <c r="J15" s="46">
        <f>Entry!$J$3</f>
        <v>1.9438</v>
      </c>
      <c r="K15" s="34">
        <f t="shared" si="0"/>
        <v>0.45200000000000007</v>
      </c>
      <c r="L15" s="37">
        <f t="shared" si="1"/>
        <v>1.674074074074074</v>
      </c>
      <c r="M15" s="37"/>
      <c r="N15" s="37"/>
      <c r="O15" s="35">
        <f t="shared" si="2"/>
        <v>0.35377160000000007</v>
      </c>
      <c r="P15" s="37">
        <f t="shared" si="3"/>
        <v>8.7082240000000088E-2</v>
      </c>
      <c r="Q15" s="37">
        <f t="shared" si="4"/>
        <v>0.44085384000000016</v>
      </c>
      <c r="R15" s="37"/>
      <c r="S15" s="38"/>
    </row>
    <row r="16" spans="1:21">
      <c r="A16">
        <f>Entry!B17</f>
        <v>667</v>
      </c>
      <c r="B16" s="1" t="s">
        <v>18</v>
      </c>
      <c r="C16" s="18">
        <f>Entry!C24</f>
        <v>42424.456944444442</v>
      </c>
      <c r="D16" s="41">
        <f>Entry!D24</f>
        <v>2.2562499999985448</v>
      </c>
      <c r="E16" s="33">
        <v>100</v>
      </c>
      <c r="F16" s="33">
        <v>10</v>
      </c>
      <c r="G16" s="45">
        <f>Entry!H17</f>
        <v>6.04</v>
      </c>
      <c r="H16" s="45">
        <f>Entry!I17</f>
        <v>3.6300000000000003</v>
      </c>
      <c r="I16" s="44">
        <v>1</v>
      </c>
      <c r="J16" s="46">
        <f>Entry!$J$3</f>
        <v>1.9438</v>
      </c>
      <c r="K16" s="34">
        <f t="shared" si="0"/>
        <v>0.60400000000000009</v>
      </c>
      <c r="L16" s="37">
        <f t="shared" si="1"/>
        <v>1.6639118457300275</v>
      </c>
      <c r="M16" s="37">
        <f t="shared" si="5"/>
        <v>0.52066666666666672</v>
      </c>
      <c r="N16" s="37">
        <f t="shared" si="6"/>
        <v>1.5612435335517219</v>
      </c>
      <c r="O16" s="35">
        <f t="shared" si="2"/>
        <v>0.46845579999999992</v>
      </c>
      <c r="P16" s="37">
        <f t="shared" si="3"/>
        <v>0.12424769600000013</v>
      </c>
      <c r="Q16" s="37">
        <f t="shared" si="4"/>
        <v>0.59270349600000005</v>
      </c>
      <c r="R16" s="37">
        <f t="shared" si="7"/>
        <v>0.35830713333333336</v>
      </c>
      <c r="S16" s="38">
        <f t="shared" si="8"/>
        <v>0.19085524266666673</v>
      </c>
      <c r="T16">
        <f t="shared" si="9"/>
        <v>0.54916237600000006</v>
      </c>
      <c r="U16">
        <f t="shared" si="10"/>
        <v>0.1079523824738174</v>
      </c>
    </row>
    <row r="17" spans="1:21">
      <c r="A17">
        <f>Entry!B18</f>
        <v>668</v>
      </c>
      <c r="B17" s="1" t="s">
        <v>18</v>
      </c>
      <c r="C17" s="18">
        <f>Entry!C25</f>
        <v>42424.470138888886</v>
      </c>
      <c r="D17" s="41">
        <f>Entry!D25</f>
        <v>2.2694444444423425</v>
      </c>
      <c r="E17" s="33">
        <v>100</v>
      </c>
      <c r="F17" s="33">
        <v>10</v>
      </c>
      <c r="G17" s="45">
        <f>Entry!H18</f>
        <v>5.23</v>
      </c>
      <c r="H17" s="45">
        <f>Entry!I18</f>
        <v>3.04</v>
      </c>
      <c r="I17" s="44">
        <v>1</v>
      </c>
      <c r="J17" s="46">
        <f>Entry!$J$3</f>
        <v>1.9438</v>
      </c>
      <c r="K17" s="34">
        <f t="shared" si="0"/>
        <v>0.52300000000000002</v>
      </c>
      <c r="L17" s="37">
        <f t="shared" si="1"/>
        <v>1.7203947368421053</v>
      </c>
      <c r="M17" s="37"/>
      <c r="N17" s="37"/>
      <c r="O17" s="35">
        <f t="shared" si="2"/>
        <v>0.42569220000000008</v>
      </c>
      <c r="P17" s="37">
        <f t="shared" si="3"/>
        <v>7.0676567999999981E-2</v>
      </c>
      <c r="Q17" s="37">
        <f t="shared" si="4"/>
        <v>0.49636876800000007</v>
      </c>
      <c r="R17" s="37"/>
      <c r="S17" s="38"/>
    </row>
    <row r="18" spans="1:21">
      <c r="A18">
        <f>Entry!B19</f>
        <v>669</v>
      </c>
      <c r="B18" s="1" t="s">
        <v>18</v>
      </c>
      <c r="C18" s="18">
        <f>Entry!C26</f>
        <v>42424.470138888886</v>
      </c>
      <c r="D18" s="41">
        <f>Entry!D26</f>
        <v>2.2694444444423425</v>
      </c>
      <c r="E18" s="33">
        <v>100</v>
      </c>
      <c r="F18" s="33">
        <v>10</v>
      </c>
      <c r="G18" s="45">
        <f>Entry!H19</f>
        <v>5.63</v>
      </c>
      <c r="H18" s="45">
        <f>Entry!I19</f>
        <v>4.08</v>
      </c>
      <c r="I18" s="44">
        <v>1</v>
      </c>
      <c r="J18" s="46">
        <f>Entry!$J$3</f>
        <v>1.9438</v>
      </c>
      <c r="K18" s="34">
        <f t="shared" si="0"/>
        <v>0.56300000000000006</v>
      </c>
      <c r="L18" s="37">
        <f t="shared" si="1"/>
        <v>1.3799019607843137</v>
      </c>
      <c r="M18" s="37"/>
      <c r="N18" s="37"/>
      <c r="O18" s="35">
        <f t="shared" si="2"/>
        <v>0.30128899999999997</v>
      </c>
      <c r="P18" s="37">
        <f t="shared" si="3"/>
        <v>0.36489013600000009</v>
      </c>
      <c r="Q18" s="37">
        <f t="shared" si="4"/>
        <v>0.66617913600000001</v>
      </c>
      <c r="R18" s="37"/>
      <c r="S18" s="38"/>
    </row>
    <row r="19" spans="1:21">
      <c r="A19">
        <f>Entry!B20</f>
        <v>670</v>
      </c>
      <c r="B19" s="1" t="s">
        <v>18</v>
      </c>
      <c r="C19" s="18">
        <f>Entry!C27</f>
        <v>42424.470138888886</v>
      </c>
      <c r="D19" s="41">
        <f>Entry!D27</f>
        <v>2.2694444444423425</v>
      </c>
      <c r="E19" s="33">
        <v>100</v>
      </c>
      <c r="F19" s="33">
        <v>10</v>
      </c>
      <c r="G19" s="45">
        <f>Entry!H20</f>
        <v>5.9</v>
      </c>
      <c r="H19" s="45">
        <f>Entry!I20</f>
        <v>4.2300000000000004</v>
      </c>
      <c r="I19" s="44">
        <v>1</v>
      </c>
      <c r="J19" s="46">
        <f>Entry!$J$3</f>
        <v>1.9438</v>
      </c>
      <c r="K19" s="34">
        <f t="shared" si="0"/>
        <v>0.59000000000000008</v>
      </c>
      <c r="L19" s="37">
        <f t="shared" si="1"/>
        <v>1.3947990543735225</v>
      </c>
      <c r="M19" s="37">
        <f t="shared" si="5"/>
        <v>0.55866666666666676</v>
      </c>
      <c r="N19" s="37">
        <f t="shared" si="6"/>
        <v>1.4983652506666472</v>
      </c>
      <c r="O19" s="35">
        <f t="shared" si="2"/>
        <v>0.32461460000000003</v>
      </c>
      <c r="P19" s="37">
        <f t="shared" si="3"/>
        <v>0.36605641600000011</v>
      </c>
      <c r="Q19" s="37">
        <f t="shared" si="4"/>
        <v>0.69067101600000014</v>
      </c>
      <c r="R19" s="37">
        <f t="shared" si="7"/>
        <v>0.35053193333333338</v>
      </c>
      <c r="S19" s="38">
        <f t="shared" si="8"/>
        <v>0.26720770666666671</v>
      </c>
      <c r="T19">
        <f t="shared" si="9"/>
        <v>0.61773964000000003</v>
      </c>
      <c r="U19">
        <f t="shared" si="10"/>
        <v>6.612730274170675E-2</v>
      </c>
    </row>
    <row r="20" spans="1:21">
      <c r="A20">
        <f>Entry!B21</f>
        <v>671</v>
      </c>
      <c r="B20" s="1" t="s">
        <v>18</v>
      </c>
      <c r="C20" s="18">
        <f>Entry!C28</f>
        <v>42424.484722222223</v>
      </c>
      <c r="D20" s="41">
        <f>Entry!D28</f>
        <v>2.2840277777795563</v>
      </c>
      <c r="E20" s="33">
        <v>100</v>
      </c>
      <c r="F20" s="33">
        <v>10</v>
      </c>
      <c r="G20" s="45">
        <f>Entry!H21</f>
        <v>3.78</v>
      </c>
      <c r="H20" s="45">
        <f>Entry!I21</f>
        <v>3.02</v>
      </c>
      <c r="I20" s="44">
        <v>1</v>
      </c>
      <c r="J20" s="46">
        <f>Entry!$J$3</f>
        <v>1.9438</v>
      </c>
      <c r="K20" s="34">
        <f t="shared" si="0"/>
        <v>0.378</v>
      </c>
      <c r="L20" s="37">
        <f t="shared" si="1"/>
        <v>1.2516556291390728</v>
      </c>
      <c r="M20" s="37"/>
      <c r="N20" s="37"/>
      <c r="O20" s="35">
        <f t="shared" si="2"/>
        <v>0.14772879999999997</v>
      </c>
      <c r="P20" s="37">
        <f t="shared" si="3"/>
        <v>0.34537438400000009</v>
      </c>
      <c r="Q20" s="37">
        <f t="shared" si="4"/>
        <v>0.49310318400000008</v>
      </c>
      <c r="R20" s="37"/>
      <c r="S20" s="38"/>
    </row>
    <row r="21" spans="1:21" ht="13" customHeight="1">
      <c r="A21">
        <f>Entry!B22</f>
        <v>672</v>
      </c>
      <c r="B21" s="1" t="s">
        <v>18</v>
      </c>
      <c r="C21" s="18">
        <f>Entry!C29</f>
        <v>42424.484722222223</v>
      </c>
      <c r="D21" s="41">
        <f>Entry!D29</f>
        <v>2.2840277777795563</v>
      </c>
      <c r="E21" s="33">
        <v>100</v>
      </c>
      <c r="F21" s="33">
        <v>10</v>
      </c>
      <c r="G21" s="45">
        <f>Entry!H22</f>
        <v>3.83</v>
      </c>
      <c r="H21" s="45">
        <f>Entry!I22</f>
        <v>3.04</v>
      </c>
      <c r="I21" s="44">
        <v>1</v>
      </c>
      <c r="J21" s="46">
        <f>Entry!$J$3</f>
        <v>1.9438</v>
      </c>
      <c r="K21" s="34">
        <f t="shared" si="0"/>
        <v>0.38300000000000001</v>
      </c>
      <c r="L21" s="37">
        <f t="shared" si="1"/>
        <v>1.2598684210526316</v>
      </c>
      <c r="M21" s="37"/>
      <c r="N21" s="37"/>
      <c r="O21" s="35">
        <f t="shared" si="2"/>
        <v>0.15356020000000004</v>
      </c>
      <c r="P21" s="37">
        <f t="shared" si="3"/>
        <v>0.34280856800000009</v>
      </c>
      <c r="Q21" s="37">
        <f t="shared" si="4"/>
        <v>0.49636876800000013</v>
      </c>
      <c r="R21" s="37"/>
      <c r="S21" s="38"/>
    </row>
    <row r="22" spans="1:21">
      <c r="A22">
        <f>Entry!B23</f>
        <v>673</v>
      </c>
      <c r="B22" s="1" t="s">
        <v>18</v>
      </c>
      <c r="C22" s="18">
        <f>Entry!C30</f>
        <v>42424.484722222223</v>
      </c>
      <c r="D22" s="41">
        <f>Entry!D30</f>
        <v>2.2840277777795563</v>
      </c>
      <c r="E22" s="33">
        <v>100</v>
      </c>
      <c r="F22" s="33">
        <v>10</v>
      </c>
      <c r="G22" s="45">
        <f>Entry!H23</f>
        <v>3.4299999999999997</v>
      </c>
      <c r="H22" s="45">
        <f>Entry!I23</f>
        <v>2.7879999999999998</v>
      </c>
      <c r="I22" s="44">
        <v>1</v>
      </c>
      <c r="J22" s="46">
        <f>Entry!$J$3</f>
        <v>1.9438</v>
      </c>
      <c r="K22" s="34">
        <f t="shared" si="0"/>
        <v>0.34299999999999997</v>
      </c>
      <c r="L22" s="37">
        <f t="shared" si="1"/>
        <v>1.2302725968436155</v>
      </c>
      <c r="M22" s="37">
        <f t="shared" si="5"/>
        <v>0.36800000000000005</v>
      </c>
      <c r="N22" s="37">
        <f t="shared" si="6"/>
        <v>1.2472655490117734</v>
      </c>
      <c r="O22" s="35">
        <f t="shared" si="2"/>
        <v>0.12479195999999999</v>
      </c>
      <c r="P22" s="37">
        <f t="shared" si="3"/>
        <v>0.33043044960000012</v>
      </c>
      <c r="Q22" s="37">
        <f t="shared" si="4"/>
        <v>0.4552224096000001</v>
      </c>
      <c r="R22" s="37">
        <f t="shared" si="7"/>
        <v>0.14202698666666666</v>
      </c>
      <c r="S22" s="38">
        <f t="shared" si="8"/>
        <v>0.33953780053333343</v>
      </c>
      <c r="T22">
        <f t="shared" si="9"/>
        <v>0.48156478720000012</v>
      </c>
      <c r="U22">
        <f t="shared" si="10"/>
        <v>1.5208087146006681E-2</v>
      </c>
    </row>
    <row r="23" spans="1:21">
      <c r="A23">
        <f>Entry!B24</f>
        <v>674</v>
      </c>
      <c r="B23" s="1" t="s">
        <v>18</v>
      </c>
      <c r="C23" s="18">
        <f>Entry!C31</f>
        <v>0</v>
      </c>
      <c r="D23" s="41">
        <f>Entry!D31</f>
        <v>0</v>
      </c>
      <c r="E23" s="33">
        <v>100</v>
      </c>
      <c r="F23" s="33">
        <v>10</v>
      </c>
      <c r="G23" s="45">
        <f>Entry!H24</f>
        <v>3.44</v>
      </c>
      <c r="H23" s="45">
        <f>Entry!I24</f>
        <v>2.8039999999999998</v>
      </c>
      <c r="I23" s="44">
        <v>1</v>
      </c>
      <c r="J23" s="46">
        <f>Entry!$J$3</f>
        <v>1.9438</v>
      </c>
      <c r="K23" s="34">
        <f t="shared" si="0"/>
        <v>0.34400000000000003</v>
      </c>
      <c r="L23" s="37">
        <f t="shared" si="1"/>
        <v>1.2268188302425107</v>
      </c>
      <c r="M23" s="37"/>
      <c r="N23" s="37"/>
      <c r="O23" s="35">
        <f t="shared" si="2"/>
        <v>0.12362568000000003</v>
      </c>
      <c r="P23" s="37">
        <f t="shared" si="3"/>
        <v>0.33420919679999994</v>
      </c>
      <c r="Q23" s="37">
        <f t="shared" si="4"/>
        <v>0.45783487679999996</v>
      </c>
      <c r="R23" s="37"/>
      <c r="S23" s="38"/>
    </row>
    <row r="24" spans="1:21">
      <c r="A24">
        <f>Entry!B25</f>
        <v>675</v>
      </c>
      <c r="B24" s="1" t="s">
        <v>18</v>
      </c>
      <c r="C24" s="18">
        <f>Entry!C32</f>
        <v>0</v>
      </c>
      <c r="D24" s="41">
        <f>Entry!D32</f>
        <v>0</v>
      </c>
      <c r="E24" s="33">
        <v>100</v>
      </c>
      <c r="F24" s="33">
        <v>10</v>
      </c>
      <c r="G24" s="45">
        <f>Entry!H25</f>
        <v>3.96</v>
      </c>
      <c r="H24" s="45">
        <f>Entry!I25</f>
        <v>3.0599999999999996</v>
      </c>
      <c r="I24" s="44">
        <v>1</v>
      </c>
      <c r="J24" s="46">
        <f>Entry!$J$3</f>
        <v>1.9438</v>
      </c>
      <c r="K24" s="34">
        <f t="shared" si="0"/>
        <v>0.39600000000000002</v>
      </c>
      <c r="L24" s="37">
        <f t="shared" si="1"/>
        <v>1.2941176470588236</v>
      </c>
      <c r="M24" s="37"/>
      <c r="N24" s="37"/>
      <c r="O24" s="35">
        <f t="shared" si="2"/>
        <v>0.17494200000000007</v>
      </c>
      <c r="P24" s="37">
        <f t="shared" si="3"/>
        <v>0.32469235200000002</v>
      </c>
      <c r="Q24" s="37">
        <f t="shared" si="4"/>
        <v>0.49963435200000006</v>
      </c>
      <c r="R24" s="37"/>
      <c r="S24" s="38"/>
    </row>
    <row r="25" spans="1:21">
      <c r="A25">
        <f>Entry!B26</f>
        <v>676</v>
      </c>
      <c r="B25" s="1" t="s">
        <v>18</v>
      </c>
      <c r="C25" s="18">
        <f>Entry!C33</f>
        <v>0</v>
      </c>
      <c r="D25" s="41">
        <f>Entry!D33</f>
        <v>0</v>
      </c>
      <c r="E25" s="33">
        <v>100</v>
      </c>
      <c r="F25" s="33">
        <v>10</v>
      </c>
      <c r="G25" s="45">
        <f>Entry!H26</f>
        <v>3.55</v>
      </c>
      <c r="H25" s="45">
        <f>Entry!I26</f>
        <v>2.87</v>
      </c>
      <c r="I25" s="44">
        <v>1</v>
      </c>
      <c r="J25" s="46">
        <f>Entry!$J$3</f>
        <v>1.9438</v>
      </c>
      <c r="K25" s="34">
        <f t="shared" si="0"/>
        <v>0.35499999999999998</v>
      </c>
      <c r="L25" s="37">
        <f t="shared" si="1"/>
        <v>1.2369337979094075</v>
      </c>
      <c r="M25" s="37">
        <f t="shared" si="5"/>
        <v>0.36499999999999999</v>
      </c>
      <c r="N25" s="37">
        <f t="shared" si="6"/>
        <v>1.2526234250702473</v>
      </c>
      <c r="O25" s="35">
        <f t="shared" si="2"/>
        <v>0.13217839999999995</v>
      </c>
      <c r="P25" s="37">
        <f t="shared" si="3"/>
        <v>0.33643290400000009</v>
      </c>
      <c r="Q25" s="37">
        <f t="shared" si="4"/>
        <v>0.46861130400000006</v>
      </c>
      <c r="R25" s="37">
        <f t="shared" si="7"/>
        <v>0.14358202666666667</v>
      </c>
      <c r="S25" s="38">
        <f t="shared" si="8"/>
        <v>0.33177815093333335</v>
      </c>
      <c r="T25">
        <f t="shared" si="9"/>
        <v>0.47536017759999999</v>
      </c>
      <c r="U25">
        <f t="shared" si="10"/>
        <v>2.7493148245519943E-2</v>
      </c>
    </row>
    <row r="26" spans="1:21">
      <c r="A26">
        <f>Entry!B27</f>
        <v>677</v>
      </c>
      <c r="B26" s="1" t="s">
        <v>18</v>
      </c>
      <c r="C26" s="18">
        <f>Entry!C34</f>
        <v>0</v>
      </c>
      <c r="D26" s="41">
        <f>Entry!D34</f>
        <v>0</v>
      </c>
      <c r="E26" s="33">
        <v>100</v>
      </c>
      <c r="F26" s="33">
        <v>10</v>
      </c>
      <c r="G26" s="45">
        <f>Entry!H27</f>
        <v>3.38</v>
      </c>
      <c r="H26" s="45">
        <f>Entry!I27</f>
        <v>2.7919999999999998</v>
      </c>
      <c r="I26" s="44">
        <v>1</v>
      </c>
      <c r="J26" s="46">
        <f>Entry!$J$3</f>
        <v>1.9438</v>
      </c>
      <c r="K26" s="34">
        <f t="shared" si="0"/>
        <v>0.33800000000000002</v>
      </c>
      <c r="L26" s="37">
        <f t="shared" si="1"/>
        <v>1.2106017191977079</v>
      </c>
      <c r="M26" s="37"/>
      <c r="N26" s="37"/>
      <c r="O26" s="35">
        <f t="shared" si="2"/>
        <v>0.11429544000000001</v>
      </c>
      <c r="P26" s="37">
        <f t="shared" si="3"/>
        <v>0.34158008639999998</v>
      </c>
      <c r="Q26" s="37">
        <f t="shared" si="4"/>
        <v>0.45587552640000001</v>
      </c>
      <c r="R26" s="37"/>
      <c r="S26" s="38"/>
    </row>
    <row r="27" spans="1:21">
      <c r="A27">
        <f>Entry!B28</f>
        <v>678</v>
      </c>
      <c r="B27" s="1" t="s">
        <v>18</v>
      </c>
      <c r="C27" s="18">
        <f>Entry!C35</f>
        <v>0</v>
      </c>
      <c r="D27" s="41">
        <f>Entry!D35</f>
        <v>0</v>
      </c>
      <c r="E27" s="33">
        <v>100</v>
      </c>
      <c r="F27" s="33">
        <v>10</v>
      </c>
      <c r="G27" s="45">
        <f>Entry!H28</f>
        <v>3.46</v>
      </c>
      <c r="H27" s="45">
        <f>Entry!I28</f>
        <v>2.831</v>
      </c>
      <c r="I27" s="44">
        <v>1</v>
      </c>
      <c r="J27" s="46">
        <f>Entry!$J$3</f>
        <v>1.9438</v>
      </c>
      <c r="K27" s="34">
        <f t="shared" si="0"/>
        <v>0.34600000000000003</v>
      </c>
      <c r="L27" s="37">
        <f t="shared" si="1"/>
        <v>1.2221829742140586</v>
      </c>
      <c r="M27" s="37"/>
      <c r="N27" s="37"/>
      <c r="O27" s="35">
        <f t="shared" si="2"/>
        <v>0.12226502</v>
      </c>
      <c r="P27" s="37">
        <f t="shared" si="3"/>
        <v>0.33997839520000001</v>
      </c>
      <c r="Q27" s="37">
        <f t="shared" si="4"/>
        <v>0.46224341520000001</v>
      </c>
      <c r="R27" s="37"/>
      <c r="S27" s="38"/>
    </row>
    <row r="28" spans="1:21">
      <c r="A28">
        <f>Entry!B29</f>
        <v>679</v>
      </c>
      <c r="B28" s="1" t="s">
        <v>18</v>
      </c>
      <c r="C28" s="18">
        <f>Entry!C36</f>
        <v>0</v>
      </c>
      <c r="D28" s="41">
        <f>Entry!D36</f>
        <v>0</v>
      </c>
      <c r="E28" s="33">
        <v>100</v>
      </c>
      <c r="F28" s="33">
        <v>10</v>
      </c>
      <c r="G28" s="45">
        <f>Entry!H29</f>
        <v>3.26</v>
      </c>
      <c r="H28" s="45">
        <f>Entry!I29</f>
        <v>2.7169999999999996</v>
      </c>
      <c r="I28" s="44">
        <v>1</v>
      </c>
      <c r="J28" s="46">
        <f>Entry!$J$3</f>
        <v>1.9438</v>
      </c>
      <c r="K28" s="34">
        <f t="shared" si="0"/>
        <v>0.32600000000000001</v>
      </c>
      <c r="L28" s="37">
        <f t="shared" si="1"/>
        <v>1.1998527788001474</v>
      </c>
      <c r="M28" s="37">
        <f t="shared" si="5"/>
        <v>0.33666666666666667</v>
      </c>
      <c r="N28" s="37">
        <f t="shared" si="6"/>
        <v>1.2108791574039712</v>
      </c>
      <c r="O28" s="35">
        <f t="shared" si="2"/>
        <v>0.10554834000000002</v>
      </c>
      <c r="P28" s="37">
        <f t="shared" si="3"/>
        <v>0.33808124640000004</v>
      </c>
      <c r="Q28" s="37">
        <f t="shared" si="4"/>
        <v>0.44362958640000005</v>
      </c>
      <c r="R28" s="37">
        <f t="shared" si="7"/>
        <v>0.11403626666666668</v>
      </c>
      <c r="S28" s="38">
        <f t="shared" si="8"/>
        <v>0.33987990933333334</v>
      </c>
      <c r="T28">
        <f t="shared" si="9"/>
        <v>0.45391617600000006</v>
      </c>
      <c r="U28">
        <f t="shared" si="10"/>
        <v>8.3613531003141599E-3</v>
      </c>
    </row>
    <row r="29" spans="1:21">
      <c r="A29">
        <f>Entry!B30</f>
        <v>680</v>
      </c>
      <c r="B29" s="1" t="s">
        <v>18</v>
      </c>
      <c r="C29" s="18">
        <f>Entry!C37</f>
        <v>0</v>
      </c>
      <c r="D29" s="41">
        <f>Entry!D37</f>
        <v>0</v>
      </c>
      <c r="E29" s="33">
        <v>100</v>
      </c>
      <c r="F29" s="33">
        <v>10</v>
      </c>
      <c r="G29" s="45">
        <f>Entry!H30</f>
        <v>3.34</v>
      </c>
      <c r="H29" s="45">
        <f>Entry!I30</f>
        <v>2.758</v>
      </c>
      <c r="I29" s="44">
        <v>1</v>
      </c>
      <c r="J29" s="46">
        <f>Entry!$J$3</f>
        <v>1.9438</v>
      </c>
      <c r="K29" s="34">
        <f t="shared" si="0"/>
        <v>0.33400000000000002</v>
      </c>
      <c r="L29" s="37">
        <f t="shared" si="1"/>
        <v>1.2110224800580129</v>
      </c>
      <c r="M29" s="37"/>
      <c r="N29" s="37"/>
      <c r="O29" s="35">
        <f t="shared" si="2"/>
        <v>0.11312915999999998</v>
      </c>
      <c r="P29" s="37">
        <f t="shared" si="3"/>
        <v>0.33719487360000011</v>
      </c>
      <c r="Q29" s="37">
        <f t="shared" si="4"/>
        <v>0.45032403360000006</v>
      </c>
      <c r="R29" s="37"/>
      <c r="S29" s="38"/>
    </row>
    <row r="30" spans="1:21">
      <c r="A30">
        <f>Entry!B31</f>
        <v>681</v>
      </c>
      <c r="B30" s="1" t="s">
        <v>18</v>
      </c>
      <c r="C30" s="18">
        <f>Entry!C38</f>
        <v>0</v>
      </c>
      <c r="D30" s="41">
        <f>Entry!D38</f>
        <v>0</v>
      </c>
      <c r="E30" s="33">
        <v>100</v>
      </c>
      <c r="F30" s="33">
        <v>10</v>
      </c>
      <c r="G30" s="45">
        <f>Entry!H31</f>
        <v>0</v>
      </c>
      <c r="H30" s="45">
        <f>Entry!I31</f>
        <v>0</v>
      </c>
      <c r="I30" s="44">
        <v>1</v>
      </c>
      <c r="J30" s="46">
        <f>Entry!$J$3</f>
        <v>1.9438</v>
      </c>
      <c r="K30" s="34">
        <f t="shared" si="0"/>
        <v>0</v>
      </c>
      <c r="L30" s="37" t="e">
        <f t="shared" si="1"/>
        <v>#DIV/0!</v>
      </c>
      <c r="M30" s="37"/>
      <c r="N30" s="37"/>
      <c r="O30" s="35">
        <f t="shared" si="2"/>
        <v>0</v>
      </c>
      <c r="P30" s="37">
        <f t="shared" si="3"/>
        <v>0</v>
      </c>
      <c r="Q30" s="37">
        <f t="shared" si="4"/>
        <v>0</v>
      </c>
      <c r="R30" s="37"/>
      <c r="S30" s="38"/>
    </row>
    <row r="31" spans="1:21">
      <c r="A31">
        <f>Entry!B32</f>
        <v>682</v>
      </c>
      <c r="B31" s="1" t="s">
        <v>18</v>
      </c>
      <c r="C31" s="18">
        <f>Entry!C39</f>
        <v>0</v>
      </c>
      <c r="D31" s="41">
        <f>Entry!D39</f>
        <v>0</v>
      </c>
      <c r="E31" s="33">
        <v>100</v>
      </c>
      <c r="F31" s="33">
        <v>10</v>
      </c>
      <c r="G31" s="45">
        <f>Entry!H32</f>
        <v>0</v>
      </c>
      <c r="H31" s="45">
        <f>Entry!I32</f>
        <v>0</v>
      </c>
      <c r="I31" s="44">
        <v>1</v>
      </c>
      <c r="J31" s="46">
        <f>Entry!$J$3</f>
        <v>1.9438</v>
      </c>
      <c r="K31" s="34">
        <f t="shared" si="0"/>
        <v>0</v>
      </c>
      <c r="L31" s="37" t="e">
        <f t="shared" si="1"/>
        <v>#DIV/0!</v>
      </c>
      <c r="M31" s="37">
        <f t="shared" si="5"/>
        <v>0.11133333333333334</v>
      </c>
      <c r="N31" s="37" t="e">
        <f t="shared" si="6"/>
        <v>#DIV/0!</v>
      </c>
      <c r="O31" s="35">
        <f t="shared" si="2"/>
        <v>0</v>
      </c>
      <c r="P31" s="37">
        <f t="shared" si="3"/>
        <v>0</v>
      </c>
      <c r="Q31" s="37">
        <f t="shared" si="4"/>
        <v>0</v>
      </c>
      <c r="R31" s="37">
        <f t="shared" si="7"/>
        <v>3.7709719999999995E-2</v>
      </c>
      <c r="S31" s="38">
        <f t="shared" si="8"/>
        <v>0.11239829120000004</v>
      </c>
      <c r="T31">
        <f t="shared" si="9"/>
        <v>0.15010801120000003</v>
      </c>
      <c r="U31">
        <f t="shared" si="10"/>
        <v>6.5315150979196226E-2</v>
      </c>
    </row>
    <row r="32" spans="1:21">
      <c r="A32">
        <f>Entry!B33</f>
        <v>683</v>
      </c>
      <c r="B32" s="1" t="s">
        <v>18</v>
      </c>
      <c r="C32" s="18">
        <f>Entry!C40</f>
        <v>0</v>
      </c>
      <c r="D32" s="41">
        <f>Entry!D40</f>
        <v>0</v>
      </c>
      <c r="E32" s="33">
        <v>100</v>
      </c>
      <c r="F32" s="33">
        <v>10</v>
      </c>
      <c r="G32" s="45">
        <f>Entry!H33</f>
        <v>0</v>
      </c>
      <c r="H32" s="45">
        <f>Entry!I33</f>
        <v>0</v>
      </c>
      <c r="I32" s="44">
        <v>1</v>
      </c>
      <c r="J32" s="46">
        <f>Entry!$J$3</f>
        <v>1.9438</v>
      </c>
      <c r="K32" s="34">
        <f t="shared" si="0"/>
        <v>0</v>
      </c>
      <c r="L32" s="37" t="e">
        <f t="shared" si="1"/>
        <v>#DIV/0!</v>
      </c>
      <c r="M32" s="37"/>
      <c r="N32" s="37"/>
      <c r="O32" s="35">
        <f t="shared" si="2"/>
        <v>0</v>
      </c>
      <c r="P32" s="37">
        <f t="shared" si="3"/>
        <v>0</v>
      </c>
      <c r="Q32" s="37">
        <f t="shared" si="4"/>
        <v>0</v>
      </c>
      <c r="R32" s="37"/>
      <c r="S32" s="38"/>
    </row>
    <row r="33" spans="1:21">
      <c r="A33">
        <f>Entry!B34</f>
        <v>684</v>
      </c>
      <c r="B33" s="1" t="s">
        <v>18</v>
      </c>
      <c r="C33" s="18">
        <f>Entry!C41</f>
        <v>0</v>
      </c>
      <c r="D33" s="41">
        <f>Entry!D41</f>
        <v>0</v>
      </c>
      <c r="E33" s="33">
        <v>100</v>
      </c>
      <c r="F33" s="33">
        <v>10</v>
      </c>
      <c r="G33" s="45">
        <f>Entry!H34</f>
        <v>0</v>
      </c>
      <c r="H33" s="45">
        <f>Entry!I34</f>
        <v>0</v>
      </c>
      <c r="I33" s="44">
        <v>1</v>
      </c>
      <c r="J33" s="46">
        <f>Entry!$J$3</f>
        <v>1.9438</v>
      </c>
      <c r="K33" s="34">
        <f t="shared" si="0"/>
        <v>0</v>
      </c>
      <c r="L33" s="37" t="e">
        <f t="shared" si="1"/>
        <v>#DIV/0!</v>
      </c>
      <c r="M33" s="37"/>
      <c r="N33" s="37"/>
      <c r="O33" s="35">
        <f t="shared" si="2"/>
        <v>0</v>
      </c>
      <c r="P33" s="37">
        <f t="shared" si="3"/>
        <v>0</v>
      </c>
      <c r="Q33" s="37">
        <f t="shared" si="4"/>
        <v>0</v>
      </c>
      <c r="R33" s="37"/>
      <c r="S33" s="38"/>
    </row>
    <row r="34" spans="1:21">
      <c r="A34">
        <f>Entry!B35</f>
        <v>685</v>
      </c>
      <c r="B34" s="1" t="s">
        <v>18</v>
      </c>
      <c r="C34" s="18">
        <f>Entry!C42</f>
        <v>0</v>
      </c>
      <c r="D34" s="41">
        <f>Entry!D42</f>
        <v>0</v>
      </c>
      <c r="E34" s="33">
        <v>100</v>
      </c>
      <c r="F34" s="33">
        <v>10</v>
      </c>
      <c r="G34" s="45">
        <f>Entry!H35</f>
        <v>0</v>
      </c>
      <c r="H34" s="45">
        <f>Entry!I35</f>
        <v>0</v>
      </c>
      <c r="I34" s="44">
        <v>1</v>
      </c>
      <c r="J34" s="46">
        <f>Entry!$J$3</f>
        <v>1.9438</v>
      </c>
      <c r="K34" s="34">
        <f t="shared" si="0"/>
        <v>0</v>
      </c>
      <c r="L34" s="37" t="e">
        <f t="shared" si="1"/>
        <v>#DIV/0!</v>
      </c>
      <c r="M34" s="37">
        <f t="shared" si="5"/>
        <v>0</v>
      </c>
      <c r="N34" s="37" t="e">
        <f t="shared" si="6"/>
        <v>#DIV/0!</v>
      </c>
      <c r="O34" s="35">
        <f t="shared" si="2"/>
        <v>0</v>
      </c>
      <c r="P34" s="37">
        <f t="shared" si="3"/>
        <v>0</v>
      </c>
      <c r="Q34" s="37">
        <f t="shared" si="4"/>
        <v>0</v>
      </c>
      <c r="R34" s="37">
        <f t="shared" si="7"/>
        <v>0</v>
      </c>
      <c r="S34" s="38">
        <f t="shared" si="8"/>
        <v>0</v>
      </c>
      <c r="T34">
        <f t="shared" si="9"/>
        <v>0</v>
      </c>
      <c r="U34">
        <f t="shared" si="10"/>
        <v>0</v>
      </c>
    </row>
    <row r="35" spans="1:21">
      <c r="B35" s="2"/>
      <c r="C35" s="18"/>
      <c r="D35" s="41"/>
      <c r="E35" s="2"/>
      <c r="F35" s="33"/>
      <c r="H35" s="2"/>
      <c r="I35" s="2"/>
      <c r="J35" s="2"/>
      <c r="K35" s="32"/>
      <c r="L35" s="32"/>
      <c r="M35" s="32"/>
      <c r="N35" s="32"/>
      <c r="O35" s="32"/>
      <c r="P35" s="32"/>
      <c r="Q35" s="32"/>
      <c r="R35" s="38"/>
      <c r="S35" s="38"/>
      <c r="T35" s="38"/>
      <c r="U35" s="38"/>
    </row>
    <row r="36" spans="1:21">
      <c r="B36" s="2"/>
      <c r="C36" s="18"/>
      <c r="D36" s="41"/>
      <c r="E36" s="2"/>
      <c r="F36" s="33"/>
      <c r="H36" s="2"/>
      <c r="I36" s="2"/>
      <c r="J36" s="2"/>
      <c r="K36" s="32"/>
      <c r="L36" s="32"/>
      <c r="M36" s="32"/>
      <c r="N36" s="32"/>
      <c r="O36" s="32"/>
      <c r="P36" s="32"/>
      <c r="Q36" s="32"/>
      <c r="R36" s="38"/>
      <c r="S36" s="38"/>
      <c r="T36" s="38"/>
      <c r="U36" s="38"/>
    </row>
    <row r="37" spans="1:21">
      <c r="B37" s="2"/>
      <c r="C37" s="18"/>
      <c r="D37" s="41"/>
      <c r="E37" s="2"/>
      <c r="F37" s="33"/>
      <c r="H37" s="2"/>
      <c r="I37" s="2"/>
      <c r="J37" s="2"/>
      <c r="K37" s="32"/>
      <c r="L37" s="32"/>
      <c r="M37" s="32"/>
      <c r="N37" s="32"/>
      <c r="O37" s="32"/>
      <c r="P37" s="32"/>
      <c r="Q37" s="32"/>
      <c r="R37" s="38"/>
      <c r="S37" s="38"/>
      <c r="T37" s="38"/>
      <c r="U37" s="38"/>
    </row>
    <row r="38" spans="1:21">
      <c r="B38" s="2"/>
      <c r="C38" s="18"/>
      <c r="D38" s="41"/>
      <c r="E38" s="2"/>
      <c r="F38" s="33"/>
      <c r="H38" s="2"/>
      <c r="I38" s="2"/>
      <c r="J38" s="2"/>
      <c r="K38" s="32"/>
      <c r="L38" s="32"/>
      <c r="M38" s="32"/>
      <c r="N38" s="32"/>
      <c r="O38" s="32"/>
      <c r="P38" s="32"/>
      <c r="Q38" s="32"/>
      <c r="R38" s="38"/>
      <c r="S38" s="38"/>
      <c r="T38" s="38"/>
      <c r="U38" s="38"/>
    </row>
    <row r="39" spans="1:21">
      <c r="B39" s="2"/>
      <c r="C39" s="18"/>
      <c r="D39" s="41"/>
      <c r="E39" s="2"/>
      <c r="F39" s="33"/>
      <c r="H39" s="2"/>
      <c r="I39" s="2"/>
      <c r="J39" s="2"/>
      <c r="K39" s="32"/>
      <c r="L39" s="32"/>
      <c r="M39" s="32"/>
      <c r="N39" s="32"/>
      <c r="O39" s="32"/>
      <c r="P39" s="32"/>
      <c r="Q39" s="32"/>
      <c r="R39" s="38"/>
      <c r="S39" s="38"/>
      <c r="T39" s="38"/>
      <c r="U39" s="38"/>
    </row>
    <row r="40" spans="1:21">
      <c r="B40" s="2"/>
      <c r="C40" s="18"/>
      <c r="D40" s="41"/>
      <c r="E40" s="2"/>
      <c r="F40" s="33"/>
      <c r="H40" s="2"/>
      <c r="I40" s="2"/>
      <c r="J40" s="2"/>
      <c r="K40" s="32"/>
      <c r="L40" s="32"/>
      <c r="M40" s="32"/>
      <c r="N40" s="32"/>
      <c r="O40" s="32"/>
      <c r="P40" s="32"/>
      <c r="Q40" s="32"/>
      <c r="R40" s="38"/>
      <c r="S40" s="38"/>
      <c r="T40" s="38"/>
      <c r="U40" s="38"/>
    </row>
    <row r="41" spans="1:21">
      <c r="B41" s="2"/>
      <c r="C41" s="18"/>
      <c r="D41" s="41"/>
      <c r="E41" s="2"/>
      <c r="F41" s="33"/>
      <c r="H41" s="2"/>
      <c r="I41" s="2"/>
      <c r="J41" s="2"/>
      <c r="K41" s="32"/>
      <c r="L41" s="32"/>
      <c r="M41" s="32"/>
      <c r="N41" s="32"/>
      <c r="O41" s="32"/>
      <c r="P41" s="32"/>
      <c r="Q41" s="32"/>
      <c r="R41" s="38"/>
      <c r="S41" s="38"/>
      <c r="T41" s="38"/>
      <c r="U41" s="38"/>
    </row>
    <row r="42" spans="1:21">
      <c r="B42" s="2"/>
      <c r="C42" s="18"/>
      <c r="D42" s="41"/>
      <c r="E42" s="2"/>
      <c r="F42" s="33"/>
      <c r="H42" s="2"/>
      <c r="I42" s="2"/>
      <c r="J42" s="2"/>
      <c r="K42" s="32"/>
      <c r="L42" s="32"/>
      <c r="M42" s="32"/>
      <c r="N42" s="32"/>
      <c r="O42" s="32"/>
      <c r="P42" s="32"/>
      <c r="Q42" s="32"/>
      <c r="R42" s="38"/>
      <c r="S42" s="38"/>
      <c r="T42" s="38"/>
      <c r="U42" s="38"/>
    </row>
    <row r="43" spans="1:21">
      <c r="B43" s="2"/>
      <c r="C43" s="18"/>
      <c r="D43" s="41"/>
      <c r="E43" s="2"/>
      <c r="F43" s="33"/>
      <c r="H43" s="2"/>
      <c r="I43" s="2"/>
      <c r="J43" s="2"/>
      <c r="K43" s="32"/>
      <c r="L43" s="32"/>
      <c r="M43" s="32"/>
      <c r="N43" s="32"/>
      <c r="O43" s="32"/>
      <c r="P43" s="32"/>
      <c r="Q43" s="32"/>
      <c r="R43" s="38"/>
      <c r="S43" s="38"/>
      <c r="T43" s="38"/>
      <c r="U43" s="38"/>
    </row>
    <row r="44" spans="1:21">
      <c r="B44" s="2"/>
      <c r="C44" s="18"/>
      <c r="D44" s="41"/>
      <c r="E44" s="2"/>
      <c r="F44" s="33"/>
      <c r="H44" s="2"/>
      <c r="I44" s="2"/>
      <c r="J44" s="2"/>
      <c r="K44" s="32"/>
      <c r="L44" s="32"/>
      <c r="M44" s="32"/>
      <c r="N44" s="32"/>
      <c r="O44" s="32"/>
      <c r="P44" s="32"/>
      <c r="Q44" s="32"/>
      <c r="R44" s="38"/>
      <c r="S44" s="38"/>
      <c r="T44" s="38"/>
      <c r="U44" s="38"/>
    </row>
    <row r="45" spans="1:21">
      <c r="B45" s="2"/>
      <c r="C45" s="18"/>
      <c r="D45" s="41"/>
      <c r="E45" s="2"/>
      <c r="F45" s="33"/>
      <c r="H45" s="2"/>
      <c r="I45" s="2"/>
      <c r="J45" s="2"/>
      <c r="K45" s="32"/>
      <c r="L45" s="32"/>
      <c r="M45" s="32"/>
      <c r="N45" s="32"/>
      <c r="O45" s="32"/>
      <c r="P45" s="32"/>
      <c r="Q45" s="32"/>
      <c r="R45" s="38"/>
      <c r="S45" s="38"/>
      <c r="T45" s="38"/>
      <c r="U45" s="38"/>
    </row>
    <row r="46" spans="1:21">
      <c r="B46" s="2"/>
      <c r="C46" s="18"/>
      <c r="D46" s="41"/>
      <c r="E46" s="2"/>
      <c r="F46" s="33"/>
      <c r="H46" s="2"/>
      <c r="I46" s="2"/>
      <c r="J46" s="2"/>
      <c r="K46" s="32"/>
      <c r="L46" s="32"/>
      <c r="M46" s="32"/>
      <c r="N46" s="32"/>
      <c r="O46" s="32"/>
      <c r="P46" s="32"/>
      <c r="Q46" s="32"/>
      <c r="R46" s="38"/>
      <c r="S46" s="38"/>
      <c r="T46" s="38"/>
      <c r="U46" s="38"/>
    </row>
    <row r="47" spans="1:21">
      <c r="B47" s="2"/>
      <c r="C47" s="18"/>
      <c r="D47" s="41"/>
      <c r="E47" s="2"/>
      <c r="F47" s="33"/>
      <c r="H47" s="2"/>
      <c r="I47" s="2"/>
      <c r="J47" s="2"/>
      <c r="K47" s="32"/>
      <c r="L47" s="32"/>
      <c r="M47" s="32"/>
      <c r="N47" s="32"/>
      <c r="O47" s="32"/>
      <c r="P47" s="32"/>
      <c r="Q47" s="32"/>
      <c r="R47" s="38"/>
      <c r="S47" s="38"/>
      <c r="T47" s="38"/>
      <c r="U47" s="38"/>
    </row>
    <row r="48" spans="1:21">
      <c r="B48" s="2"/>
      <c r="C48" s="18"/>
      <c r="D48" s="41"/>
      <c r="E48" s="2"/>
      <c r="F48" s="33"/>
      <c r="H48" s="2"/>
      <c r="I48" s="2"/>
      <c r="J48" s="2"/>
      <c r="K48" s="32"/>
      <c r="L48" s="32"/>
      <c r="M48" s="32"/>
      <c r="N48" s="32"/>
      <c r="O48" s="32"/>
      <c r="P48" s="32"/>
      <c r="Q48" s="32"/>
      <c r="R48" s="38"/>
      <c r="S48" s="38"/>
      <c r="T48" s="38"/>
      <c r="U48" s="38"/>
    </row>
    <row r="49" spans="2:21">
      <c r="B49" s="2"/>
      <c r="C49" s="18"/>
      <c r="D49" s="41"/>
      <c r="E49" s="2"/>
      <c r="F49" s="33"/>
      <c r="H49" s="2"/>
      <c r="I49" s="2"/>
      <c r="J49" s="2"/>
      <c r="K49" s="32"/>
      <c r="L49" s="32"/>
      <c r="M49" s="32"/>
      <c r="N49" s="32"/>
      <c r="O49" s="32"/>
      <c r="P49" s="32"/>
      <c r="Q49" s="32"/>
      <c r="R49" s="38"/>
      <c r="S49" s="38"/>
      <c r="T49" s="38"/>
      <c r="U49" s="38"/>
    </row>
    <row r="50" spans="2:21">
      <c r="B50" s="2"/>
      <c r="C50" s="18"/>
      <c r="D50" s="41"/>
      <c r="E50" s="2"/>
      <c r="F50" s="33"/>
      <c r="H50" s="2"/>
      <c r="I50" s="2"/>
      <c r="J50" s="2"/>
      <c r="K50" s="32"/>
      <c r="L50" s="32"/>
      <c r="M50" s="32"/>
      <c r="N50" s="32"/>
      <c r="O50" s="32"/>
      <c r="P50" s="32"/>
      <c r="Q50" s="32"/>
      <c r="R50" s="38"/>
      <c r="S50" s="38"/>
      <c r="T50" s="38"/>
      <c r="U50" s="38"/>
    </row>
    <row r="51" spans="2:21">
      <c r="B51" s="2"/>
      <c r="C51" s="18"/>
      <c r="D51" s="41"/>
      <c r="E51" s="2"/>
      <c r="F51" s="33"/>
      <c r="H51" s="2"/>
      <c r="I51" s="2"/>
      <c r="J51" s="2"/>
      <c r="K51" s="32"/>
      <c r="L51" s="32"/>
      <c r="M51" s="32"/>
      <c r="N51" s="32"/>
      <c r="O51" s="32"/>
      <c r="P51" s="32"/>
      <c r="Q51" s="32"/>
      <c r="R51" s="38"/>
      <c r="S51" s="38"/>
      <c r="T51" s="38"/>
      <c r="U51" s="38"/>
    </row>
    <row r="52" spans="2:21">
      <c r="B52" s="2"/>
      <c r="C52" s="18"/>
      <c r="D52" s="41"/>
      <c r="E52" s="2"/>
      <c r="F52" s="33"/>
      <c r="H52" s="2"/>
      <c r="I52" s="2"/>
      <c r="J52" s="2"/>
      <c r="K52" s="32"/>
      <c r="L52" s="32"/>
      <c r="M52" s="32"/>
      <c r="N52" s="32"/>
      <c r="O52" s="32"/>
      <c r="P52" s="32"/>
      <c r="Q52" s="32"/>
      <c r="R52" s="38"/>
      <c r="S52" s="38"/>
      <c r="T52" s="38"/>
      <c r="U52" s="38"/>
    </row>
    <row r="53" spans="2:21">
      <c r="B53" s="2"/>
      <c r="C53" s="18"/>
      <c r="D53" s="41"/>
      <c r="E53" s="2"/>
      <c r="F53" s="33"/>
      <c r="H53" s="2"/>
      <c r="I53" s="2"/>
      <c r="J53" s="2"/>
      <c r="K53" s="32"/>
      <c r="L53" s="32"/>
      <c r="M53" s="32"/>
      <c r="N53" s="32"/>
      <c r="O53" s="32"/>
      <c r="P53" s="32"/>
      <c r="Q53" s="32"/>
      <c r="R53" s="38"/>
      <c r="S53" s="38"/>
      <c r="T53" s="38"/>
      <c r="U53" s="38"/>
    </row>
    <row r="54" spans="2:21">
      <c r="B54" s="2"/>
      <c r="C54" s="18"/>
      <c r="D54" s="41"/>
      <c r="E54" s="2"/>
      <c r="F54" s="33"/>
      <c r="H54" s="2"/>
      <c r="I54" s="2"/>
      <c r="J54" s="2"/>
      <c r="K54" s="32"/>
      <c r="L54" s="32"/>
      <c r="M54" s="32"/>
      <c r="N54" s="32"/>
      <c r="O54" s="32"/>
      <c r="P54" s="32"/>
      <c r="Q54" s="32"/>
      <c r="R54" s="38"/>
      <c r="S54" s="38"/>
      <c r="T54" s="38"/>
      <c r="U54" s="38"/>
    </row>
    <row r="55" spans="2:21">
      <c r="B55" s="2"/>
      <c r="C55" s="18"/>
      <c r="D55" s="41"/>
      <c r="E55" s="2"/>
      <c r="F55" s="33"/>
      <c r="H55" s="2"/>
      <c r="I55" s="2"/>
      <c r="J55" s="2"/>
      <c r="K55" s="32"/>
      <c r="L55" s="32"/>
      <c r="M55" s="32"/>
      <c r="N55" s="32"/>
      <c r="O55" s="32"/>
      <c r="P55" s="32"/>
      <c r="Q55" s="32"/>
      <c r="R55" s="38"/>
      <c r="S55" s="38"/>
      <c r="T55" s="38"/>
      <c r="U55" s="38"/>
    </row>
    <row r="56" spans="2:21">
      <c r="B56" s="2"/>
      <c r="C56" s="18"/>
      <c r="D56" s="41"/>
      <c r="E56" s="2"/>
      <c r="F56" s="33"/>
      <c r="H56" s="2"/>
      <c r="I56" s="2"/>
      <c r="J56" s="2"/>
      <c r="K56" s="32"/>
      <c r="L56" s="32"/>
      <c r="M56" s="32"/>
      <c r="N56" s="32"/>
      <c r="O56" s="32"/>
      <c r="P56" s="32"/>
      <c r="Q56" s="32"/>
      <c r="R56" s="38"/>
      <c r="S56" s="38"/>
      <c r="T56" s="38"/>
      <c r="U56" s="38"/>
    </row>
    <row r="57" spans="2:21">
      <c r="B57" s="2"/>
      <c r="C57" s="18"/>
      <c r="D57" s="41"/>
      <c r="E57" s="2"/>
      <c r="F57" s="33"/>
      <c r="H57" s="2"/>
      <c r="I57" s="2"/>
      <c r="J57" s="2"/>
      <c r="K57" s="32"/>
      <c r="L57" s="32"/>
      <c r="M57" s="32"/>
      <c r="N57" s="32"/>
      <c r="O57" s="32"/>
      <c r="P57" s="32"/>
      <c r="Q57" s="32"/>
      <c r="R57" s="38"/>
      <c r="S57" s="38"/>
      <c r="T57" s="38"/>
      <c r="U57" s="38"/>
    </row>
    <row r="58" spans="2:21">
      <c r="B58" s="2"/>
      <c r="C58" s="18"/>
      <c r="D58" s="41"/>
      <c r="E58" s="2"/>
      <c r="F58" s="33"/>
      <c r="H58" s="2"/>
      <c r="I58" s="2"/>
      <c r="J58" s="2"/>
      <c r="K58" s="32"/>
      <c r="L58" s="32"/>
      <c r="M58" s="32"/>
      <c r="N58" s="32"/>
      <c r="O58" s="32"/>
      <c r="P58" s="32"/>
      <c r="Q58" s="32"/>
      <c r="R58" s="38"/>
      <c r="S58" s="38"/>
      <c r="T58" s="38"/>
      <c r="U58" s="38"/>
    </row>
  </sheetData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5"/>
  <cols>
    <col min="1" max="1" width="9.1796875" style="23" customWidth="1"/>
    <col min="2" max="2" width="9.1796875" style="24" customWidth="1"/>
    <col min="3" max="6" width="9.1796875" style="25" customWidth="1"/>
  </cols>
  <sheetData>
    <row r="1" spans="1:6">
      <c r="A1" s="23" t="s">
        <v>24</v>
      </c>
    </row>
    <row r="2" spans="1:6">
      <c r="A2" s="23" t="s">
        <v>25</v>
      </c>
    </row>
    <row r="3" spans="1:6">
      <c r="A3" s="23" t="s">
        <v>26</v>
      </c>
    </row>
    <row r="4" spans="1:6">
      <c r="A4" s="23" t="s">
        <v>27</v>
      </c>
    </row>
    <row r="5" spans="1:6">
      <c r="A5" s="23" t="s">
        <v>28</v>
      </c>
    </row>
    <row r="6" spans="1:6">
      <c r="A6" s="23" t="str">
        <f>CONCATENATE("/cruise=s",TEXT(Results!$C$2,"yymmdd"),"w")</f>
        <v>/cruise=s200223w</v>
      </c>
    </row>
    <row r="7" spans="1:6">
      <c r="A7" s="23" t="s">
        <v>29</v>
      </c>
    </row>
    <row r="8" spans="1:6">
      <c r="A8" s="25" t="e">
        <f>CONCATENATE("/east_longitude=",TEXT(MAX(Results!#REF!),"0.0000"),"[DEG]")</f>
        <v>#REF!</v>
      </c>
      <c r="F8"/>
    </row>
    <row r="9" spans="1:6">
      <c r="A9" s="25" t="e">
        <f>CONCATENATE("/west_longitude=",TEXT(MIN(Results!#REF!),"0.0000"),"[DEG]")</f>
        <v>#REF!</v>
      </c>
      <c r="F9"/>
    </row>
    <row r="10" spans="1:6">
      <c r="A10" s="25" t="e">
        <f>CONCATENATE("/north_latitude=",TEXT(MAX(Results!#REF!),"0.0000"),"[DEG]")</f>
        <v>#REF!</v>
      </c>
      <c r="F10"/>
    </row>
    <row r="11" spans="1:6">
      <c r="A11" s="25" t="e">
        <f>CONCATENATE("/south_latitude=",TEXT(MIN(Results!#REF!),"0.0000"),"[DEG]")</f>
        <v>#REF!</v>
      </c>
      <c r="F11"/>
    </row>
    <row r="12" spans="1:6">
      <c r="A12" s="25" t="str">
        <f>CONCATENATE("/start_date=",TEXT(MIN(Results!$C$2:$C$10),"yyyymmdd"))</f>
        <v>/start_date=20200223</v>
      </c>
      <c r="F12"/>
    </row>
    <row r="13" spans="1:6">
      <c r="A13" s="25" t="str">
        <f>CONCATENATE("/end_date=",TEXT(MAX(Results!$C$2:$C$10),"yyyymmdd"))</f>
        <v>/end_date=20200223</v>
      </c>
      <c r="F13"/>
    </row>
    <row r="14" spans="1:6">
      <c r="A14" s="25" t="str">
        <f>CONCATENATE("/start_time=",TEXT(MIN(Results!$D$2:$D$10)+4/24,"hh:mm:ss"),"[GMT]")</f>
        <v>/start_time=04:00:00[GMT]</v>
      </c>
      <c r="F14"/>
    </row>
    <row r="15" spans="1:6">
      <c r="A15" s="25" t="str">
        <f>CONCATENATE("/end_time=",TEXT(MAX(Results!$D$2:$D$10)+4/24,"hh:mm:ss"),"[GMT]")</f>
        <v>/end_time=04:17:00[GMT]</v>
      </c>
      <c r="F15"/>
    </row>
    <row r="16" spans="1:6">
      <c r="A16" s="23" t="s">
        <v>30</v>
      </c>
      <c r="F16"/>
    </row>
    <row r="17" spans="1:6">
      <c r="A17" s="23" t="s">
        <v>31</v>
      </c>
    </row>
    <row r="18" spans="1:6">
      <c r="A18" s="23" t="s">
        <v>32</v>
      </c>
    </row>
    <row r="19" spans="1:6">
      <c r="A19" s="23" t="s">
        <v>33</v>
      </c>
    </row>
    <row r="20" spans="1:6">
      <c r="A20" s="25" t="str">
        <f>CONCATENATE("/data_file_name=chl-s",TEXT($A$32,"yymmdd"),"w.xls")</f>
        <v>/data_file_name=chl-s200223w.xls</v>
      </c>
    </row>
    <row r="21" spans="1:6">
      <c r="A21" s="23" t="s">
        <v>34</v>
      </c>
    </row>
    <row r="22" spans="1:6">
      <c r="A22" s="23" t="s">
        <v>35</v>
      </c>
    </row>
    <row r="23" spans="1:6">
      <c r="A23" s="23" t="s">
        <v>36</v>
      </c>
    </row>
    <row r="24" spans="1:6">
      <c r="A24" s="23" t="s">
        <v>37</v>
      </c>
    </row>
    <row r="25" spans="1:6">
      <c r="A25" s="23" t="s">
        <v>38</v>
      </c>
    </row>
    <row r="26" spans="1:6">
      <c r="A26" s="23" t="s">
        <v>39</v>
      </c>
    </row>
    <row r="27" spans="1:6">
      <c r="A27" s="23" t="s">
        <v>40</v>
      </c>
    </row>
    <row r="28" spans="1:6">
      <c r="A28" s="23" t="s">
        <v>41</v>
      </c>
    </row>
    <row r="29" spans="1:6">
      <c r="A29" s="23" t="s">
        <v>42</v>
      </c>
    </row>
    <row r="30" spans="1:6">
      <c r="A30" s="23" t="s">
        <v>43</v>
      </c>
    </row>
    <row r="31" spans="1:6">
      <c r="A31" s="23" t="s">
        <v>44</v>
      </c>
    </row>
    <row r="32" spans="1:6">
      <c r="A32" s="23">
        <f>Results!C2</f>
        <v>42422.200694444444</v>
      </c>
      <c r="B32" s="24">
        <f>Results!D2+4/24</f>
        <v>0.16666666666666666</v>
      </c>
      <c r="C32" s="25" t="e">
        <f>Results!#REF!</f>
        <v>#REF!</v>
      </c>
      <c r="D32" s="25" t="e">
        <f>Results!#REF!</f>
        <v>#REF!</v>
      </c>
      <c r="E32" s="25">
        <f>Results!K2</f>
        <v>0.42900000000000005</v>
      </c>
      <c r="F32" s="25" t="str">
        <f>LEFT(Results!A2,LEN(Results!A2)-1)</f>
        <v>599</v>
      </c>
    </row>
    <row r="33" spans="1:6">
      <c r="A33" s="23" t="e">
        <f>Results!#REF!</f>
        <v>#REF!</v>
      </c>
      <c r="B33" s="24" t="e">
        <f>Results!#REF!+4/24</f>
        <v>#REF!</v>
      </c>
      <c r="C33" s="25" t="e">
        <f>Results!#REF!</f>
        <v>#REF!</v>
      </c>
      <c r="D33" s="25" t="e">
        <f>Results!#REF!</f>
        <v>#REF!</v>
      </c>
      <c r="E33" s="25" t="e">
        <f>Results!#REF!</f>
        <v>#REF!</v>
      </c>
      <c r="F33" s="25" t="e">
        <f>LEFT(Results!#REF!,LEN(Results!#REF!)-1)</f>
        <v>#REF!</v>
      </c>
    </row>
    <row r="34" spans="1:6">
      <c r="A34" s="23" t="e">
        <f>Results!#REF!</f>
        <v>#REF!</v>
      </c>
      <c r="B34" s="24" t="e">
        <f>Results!#REF!+4/24</f>
        <v>#REF!</v>
      </c>
      <c r="C34" s="25" t="e">
        <f>Results!#REF!</f>
        <v>#REF!</v>
      </c>
      <c r="D34" s="25" t="e">
        <f>Results!#REF!</f>
        <v>#REF!</v>
      </c>
      <c r="E34" s="25" t="e">
        <f>Results!#REF!</f>
        <v>#REF!</v>
      </c>
      <c r="F34" s="25" t="e">
        <f>LEFT(Results!#REF!,LEN(Results!#REF!)-1)</f>
        <v>#REF!</v>
      </c>
    </row>
    <row r="35" spans="1:6">
      <c r="A35" s="23">
        <f>Results!C3</f>
        <v>42422.200694444444</v>
      </c>
      <c r="B35" s="24">
        <f>Results!D3+4/24</f>
        <v>0.16666666666666666</v>
      </c>
      <c r="C35" s="25" t="e">
        <f>Results!#REF!</f>
        <v>#REF!</v>
      </c>
      <c r="D35" s="25" t="e">
        <f>Results!#REF!</f>
        <v>#REF!</v>
      </c>
      <c r="E35" s="25">
        <f>Results!M3</f>
        <v>0</v>
      </c>
      <c r="F35" s="25" t="str">
        <f>LEFT(Results!A3,LEN(Results!A3)-1)</f>
        <v>599</v>
      </c>
    </row>
    <row r="36" spans="1:6">
      <c r="A36" s="23" t="e">
        <f>Results!#REF!</f>
        <v>#REF!</v>
      </c>
      <c r="B36" s="24" t="e">
        <f>Results!#REF!+4/24</f>
        <v>#REF!</v>
      </c>
      <c r="C36" s="25" t="e">
        <f>Results!#REF!</f>
        <v>#REF!</v>
      </c>
      <c r="D36" s="25" t="e">
        <f>Results!#REF!</f>
        <v>#REF!</v>
      </c>
      <c r="E36" s="25" t="e">
        <f>Results!#REF!</f>
        <v>#REF!</v>
      </c>
      <c r="F36" s="25" t="e">
        <f>LEFT(Results!#REF!,LEN(Results!#REF!)-1)</f>
        <v>#REF!</v>
      </c>
    </row>
    <row r="37" spans="1:6">
      <c r="A37" s="23" t="e">
        <f>Results!#REF!</f>
        <v>#REF!</v>
      </c>
      <c r="B37" s="24" t="e">
        <f>Results!#REF!+4/24</f>
        <v>#REF!</v>
      </c>
      <c r="C37" s="25" t="e">
        <f>Results!#REF!</f>
        <v>#REF!</v>
      </c>
      <c r="D37" s="25" t="e">
        <f>Results!#REF!</f>
        <v>#REF!</v>
      </c>
      <c r="E37" s="25" t="e">
        <f>Results!#REF!</f>
        <v>#REF!</v>
      </c>
      <c r="F37" s="25" t="e">
        <f>LEFT(Results!#REF!,LEN(Results!#REF!)-1)</f>
        <v>#REF!</v>
      </c>
    </row>
    <row r="38" spans="1:6">
      <c r="A38" s="23">
        <f>Results!C4</f>
        <v>42422.200694444444</v>
      </c>
      <c r="B38" s="24">
        <f>Results!D4+4/24</f>
        <v>0.16666666666666666</v>
      </c>
      <c r="C38" s="25" t="e">
        <f>Results!#REF!</f>
        <v>#REF!</v>
      </c>
      <c r="D38" s="25" t="e">
        <f>Results!#REF!</f>
        <v>#REF!</v>
      </c>
      <c r="E38" s="25">
        <f>Results!M4</f>
        <v>0.45400000000000001</v>
      </c>
      <c r="F38" s="25" t="str">
        <f>LEFT(Results!A4,LEN(Results!A4)-1)</f>
        <v>60</v>
      </c>
    </row>
    <row r="39" spans="1:6">
      <c r="A39" s="23" t="e">
        <f>Results!#REF!</f>
        <v>#REF!</v>
      </c>
      <c r="B39" s="24" t="e">
        <f>Results!#REF!+4/24</f>
        <v>#REF!</v>
      </c>
      <c r="C39" s="25" t="e">
        <f>Results!#REF!</f>
        <v>#REF!</v>
      </c>
      <c r="D39" s="25" t="e">
        <f>Results!#REF!</f>
        <v>#REF!</v>
      </c>
      <c r="E39" s="25" t="e">
        <f>Results!#REF!</f>
        <v>#REF!</v>
      </c>
      <c r="F39" s="25" t="e">
        <f>LEFT(Results!#REF!,LEN(Results!#REF!)-1)</f>
        <v>#REF!</v>
      </c>
    </row>
    <row r="40" spans="1:6">
      <c r="A40" s="23" t="e">
        <f>Results!#REF!</f>
        <v>#REF!</v>
      </c>
      <c r="B40" s="24" t="e">
        <f>Results!#REF!+4/24</f>
        <v>#REF!</v>
      </c>
      <c r="C40" s="25" t="e">
        <f>Results!#REF!</f>
        <v>#REF!</v>
      </c>
      <c r="D40" s="25" t="e">
        <f>Results!#REF!</f>
        <v>#REF!</v>
      </c>
      <c r="E40" s="25" t="e">
        <f>Results!#REF!</f>
        <v>#REF!</v>
      </c>
      <c r="F40" s="25" t="e">
        <f>LEFT(Results!#REF!,LEN(Results!#REF!)-1)</f>
        <v>#REF!</v>
      </c>
    </row>
    <row r="41" spans="1:6">
      <c r="A41" s="23">
        <f>Results!C5</f>
        <v>42422.200694444444</v>
      </c>
      <c r="B41" s="24">
        <f>Results!D5+4/24</f>
        <v>0.16666666666666666</v>
      </c>
      <c r="C41" s="25" t="e">
        <f>Results!#REF!</f>
        <v>#REF!</v>
      </c>
      <c r="D41" s="25" t="e">
        <f>Results!#REF!</f>
        <v>#REF!</v>
      </c>
      <c r="E41" s="25">
        <f>Results!O5</f>
        <v>0.19243620000000006</v>
      </c>
      <c r="F41" s="25" t="str">
        <f>LEFT(Results!A5,LEN(Results!A5)-1)</f>
        <v>601</v>
      </c>
    </row>
    <row r="42" spans="1:6">
      <c r="A42" s="23" t="e">
        <f>Results!#REF!</f>
        <v>#REF!</v>
      </c>
      <c r="B42" s="24" t="e">
        <f>Results!#REF!+4/24</f>
        <v>#REF!</v>
      </c>
      <c r="C42" s="25" t="e">
        <f>Results!#REF!</f>
        <v>#REF!</v>
      </c>
      <c r="D42" s="25" t="e">
        <f>Results!#REF!</f>
        <v>#REF!</v>
      </c>
      <c r="E42" s="25" t="e">
        <f>Results!#REF!</f>
        <v>#REF!</v>
      </c>
      <c r="F42" s="25" t="e">
        <f>LEFT(Results!#REF!,LEN(Results!#REF!)-1)</f>
        <v>#REF!</v>
      </c>
    </row>
    <row r="43" spans="1:6">
      <c r="A43" s="23" t="e">
        <f>Results!#REF!</f>
        <v>#REF!</v>
      </c>
      <c r="B43" s="24" t="e">
        <f>Results!#REF!+4/24</f>
        <v>#REF!</v>
      </c>
      <c r="C43" s="25" t="e">
        <f>Results!#REF!</f>
        <v>#REF!</v>
      </c>
      <c r="D43" s="25" t="e">
        <f>Results!#REF!</f>
        <v>#REF!</v>
      </c>
      <c r="E43" s="25" t="e">
        <f>Results!#REF!</f>
        <v>#REF!</v>
      </c>
      <c r="F43" s="25" t="e">
        <f>LEFT(Results!#REF!,LEN(Results!#REF!)-1)</f>
        <v>#REF!</v>
      </c>
    </row>
    <row r="44" spans="1:6">
      <c r="A44" s="23">
        <f>Results!C6</f>
        <v>42422.200694444444</v>
      </c>
      <c r="B44" s="24">
        <f>Results!D6+4/24</f>
        <v>0.16666666666666666</v>
      </c>
      <c r="C44" s="25" t="e">
        <f>Results!#REF!</f>
        <v>#REF!</v>
      </c>
      <c r="D44" s="25" t="e">
        <f>Results!#REF!</f>
        <v>#REF!</v>
      </c>
      <c r="E44" s="25">
        <f>Results!O6</f>
        <v>0.16911060000000003</v>
      </c>
      <c r="F44" s="25" t="str">
        <f>LEFT(Results!A6,LEN(Results!A6)-1)</f>
        <v>601</v>
      </c>
    </row>
    <row r="45" spans="1:6">
      <c r="A45" s="23" t="e">
        <f>Results!#REF!</f>
        <v>#REF!</v>
      </c>
      <c r="B45" s="24" t="e">
        <f>Results!#REF!+4/24</f>
        <v>#REF!</v>
      </c>
      <c r="C45" s="25" t="e">
        <f>Results!#REF!</f>
        <v>#REF!</v>
      </c>
      <c r="D45" s="25" t="e">
        <f>Results!#REF!</f>
        <v>#REF!</v>
      </c>
      <c r="E45" s="25" t="e">
        <f>Results!#REF!</f>
        <v>#REF!</v>
      </c>
      <c r="F45" s="25" t="e">
        <f>LEFT(Results!#REF!,LEN(Results!#REF!)-1)</f>
        <v>#REF!</v>
      </c>
    </row>
    <row r="46" spans="1:6">
      <c r="A46" s="23" t="e">
        <f>Results!#REF!</f>
        <v>#REF!</v>
      </c>
      <c r="B46" s="24" t="e">
        <f>Results!#REF!+4/24</f>
        <v>#REF!</v>
      </c>
      <c r="C46" s="25" t="e">
        <f>Results!#REF!</f>
        <v>#REF!</v>
      </c>
      <c r="D46" s="25" t="e">
        <f>Results!#REF!</f>
        <v>#REF!</v>
      </c>
      <c r="E46" s="25" t="e">
        <f>Results!#REF!</f>
        <v>#REF!</v>
      </c>
      <c r="F46" s="25" t="e">
        <f>LEFT(Results!#REF!,LEN(Results!#REF!)-1)</f>
        <v>#REF!</v>
      </c>
    </row>
    <row r="47" spans="1:6">
      <c r="A47" s="23">
        <f>Results!C7</f>
        <v>42422.212500000001</v>
      </c>
      <c r="B47" s="24">
        <f>Results!D7+4/24</f>
        <v>0.17847222222432416</v>
      </c>
      <c r="C47" s="25" t="e">
        <f>Results!#REF!</f>
        <v>#REF!</v>
      </c>
      <c r="D47" s="25" t="e">
        <f>Results!#REF!</f>
        <v>#REF!</v>
      </c>
      <c r="E47" s="25">
        <f>Results!O7</f>
        <v>0.66866719999999991</v>
      </c>
      <c r="F47" s="25" t="str">
        <f>LEFT(Results!A7,LEN(Results!A7)-1)</f>
        <v>60</v>
      </c>
    </row>
    <row r="48" spans="1:6">
      <c r="A48" s="23" t="e">
        <f>Results!#REF!</f>
        <v>#REF!</v>
      </c>
      <c r="B48" s="24" t="e">
        <f>Results!#REF!+4/24</f>
        <v>#REF!</v>
      </c>
      <c r="C48" s="25" t="e">
        <f>Results!#REF!</f>
        <v>#REF!</v>
      </c>
      <c r="D48" s="25" t="e">
        <f>Results!#REF!</f>
        <v>#REF!</v>
      </c>
      <c r="E48" s="25" t="e">
        <f>Results!#REF!</f>
        <v>#REF!</v>
      </c>
      <c r="F48" s="25" t="e">
        <f>LEFT(Results!#REF!,LEN(Results!#REF!)-1)</f>
        <v>#REF!</v>
      </c>
    </row>
    <row r="49" spans="1:6">
      <c r="A49" s="23" t="e">
        <f>Results!#REF!</f>
        <v>#REF!</v>
      </c>
      <c r="B49" s="24" t="e">
        <f>Results!#REF!+4/24</f>
        <v>#REF!</v>
      </c>
      <c r="C49" s="25" t="e">
        <f>Results!#REF!</f>
        <v>#REF!</v>
      </c>
      <c r="D49" s="25" t="e">
        <f>Results!#REF!</f>
        <v>#REF!</v>
      </c>
      <c r="E49" s="25" t="e">
        <f>Results!#REF!</f>
        <v>#REF!</v>
      </c>
      <c r="F49" s="25" t="e">
        <f>LEFT(Results!#REF!,LEN(Results!#REF!)-1)</f>
        <v>#REF!</v>
      </c>
    </row>
    <row r="50" spans="1:6">
      <c r="A50" s="23">
        <f>Results!C8</f>
        <v>42422.212500000001</v>
      </c>
      <c r="B50" s="24">
        <f>Results!D8+4/24</f>
        <v>0.17847222222432416</v>
      </c>
      <c r="C50" s="25" t="e">
        <f>Results!#REF!</f>
        <v>#REF!</v>
      </c>
      <c r="D50" s="25" t="e">
        <f>Results!#REF!</f>
        <v>#REF!</v>
      </c>
      <c r="E50" s="25">
        <f>Results!O8</f>
        <v>0.18854859999999996</v>
      </c>
      <c r="F50" s="25" t="str">
        <f>LEFT(Results!A8,LEN(Results!A8)-1)</f>
        <v>603</v>
      </c>
    </row>
    <row r="51" spans="1:6">
      <c r="A51" s="23" t="e">
        <f>Results!#REF!</f>
        <v>#REF!</v>
      </c>
      <c r="B51" s="24" t="e">
        <f>Results!#REF!+4/24</f>
        <v>#REF!</v>
      </c>
      <c r="C51" s="25" t="e">
        <f>Results!#REF!</f>
        <v>#REF!</v>
      </c>
      <c r="D51" s="25" t="e">
        <f>Results!#REF!</f>
        <v>#REF!</v>
      </c>
      <c r="E51" s="25" t="e">
        <f>Results!#REF!</f>
        <v>#REF!</v>
      </c>
      <c r="F51" s="25" t="e">
        <f>LEFT(Results!#REF!,LEN(Results!#REF!)-1)</f>
        <v>#REF!</v>
      </c>
    </row>
    <row r="52" spans="1:6">
      <c r="A52" s="23" t="e">
        <f>Results!#REF!</f>
        <v>#REF!</v>
      </c>
      <c r="B52" s="24" t="e">
        <f>Results!#REF!+4/24</f>
        <v>#REF!</v>
      </c>
      <c r="C52" s="25" t="e">
        <f>Results!#REF!</f>
        <v>#REF!</v>
      </c>
      <c r="D52" s="25" t="e">
        <f>Results!#REF!</f>
        <v>#REF!</v>
      </c>
      <c r="E52" s="25" t="e">
        <f>Results!#REF!</f>
        <v>#REF!</v>
      </c>
      <c r="F52" s="25" t="e">
        <f>LEFT(Results!#REF!,LEN(Results!#REF!)-1)</f>
        <v>#REF!</v>
      </c>
    </row>
    <row r="53" spans="1:6">
      <c r="A53" s="23">
        <f>Results!C9</f>
        <v>42422.212500000001</v>
      </c>
      <c r="B53" s="24">
        <f>Results!D9+4/24</f>
        <v>0.17847222222432416</v>
      </c>
      <c r="C53" s="25" t="e">
        <f>Results!#REF!</f>
        <v>#REF!</v>
      </c>
      <c r="D53" s="25" t="e">
        <f>Results!#REF!</f>
        <v>#REF!</v>
      </c>
      <c r="E53" s="25">
        <f>Results!O9</f>
        <v>0.14967260000000002</v>
      </c>
      <c r="F53" s="25" t="str">
        <f>LEFT(Results!A9,LEN(Results!A9)-1)</f>
        <v>603</v>
      </c>
    </row>
    <row r="54" spans="1:6">
      <c r="A54" s="23" t="e">
        <f>Results!#REF!</f>
        <v>#REF!</v>
      </c>
      <c r="B54" s="24" t="e">
        <f>Results!#REF!+4/24</f>
        <v>#REF!</v>
      </c>
      <c r="C54" s="25" t="e">
        <f>Results!#REF!</f>
        <v>#REF!</v>
      </c>
      <c r="D54" s="25" t="e">
        <f>Results!#REF!</f>
        <v>#REF!</v>
      </c>
      <c r="E54" s="25" t="e">
        <f>Results!#REF!</f>
        <v>#REF!</v>
      </c>
      <c r="F54" s="25" t="e">
        <f>LEFT(Results!#REF!,LEN(Results!#REF!)-1)</f>
        <v>#REF!</v>
      </c>
    </row>
    <row r="55" spans="1:6">
      <c r="A55" s="23" t="e">
        <f>Results!#REF!</f>
        <v>#REF!</v>
      </c>
      <c r="B55" s="24" t="e">
        <f>Results!#REF!+4/24</f>
        <v>#REF!</v>
      </c>
      <c r="C55" s="25" t="e">
        <f>Results!#REF!</f>
        <v>#REF!</v>
      </c>
      <c r="D55" s="25" t="e">
        <f>Results!#REF!</f>
        <v>#REF!</v>
      </c>
      <c r="E55" s="25" t="e">
        <f>Results!#REF!</f>
        <v>#REF!</v>
      </c>
      <c r="F55" s="25" t="e">
        <f>LEFT(Results!#REF!,LEN(Results!#REF!)-1)</f>
        <v>#REF!</v>
      </c>
    </row>
    <row r="56" spans="1:6">
      <c r="A56" s="23">
        <f>Results!C10</f>
        <v>42422.212500000001</v>
      </c>
      <c r="B56" s="24">
        <f>Results!D10+4/24</f>
        <v>0.17847222222432416</v>
      </c>
      <c r="C56" s="25" t="e">
        <f>Results!#REF!</f>
        <v>#REF!</v>
      </c>
      <c r="D56" s="25" t="e">
        <f>Results!#REF!</f>
        <v>#REF!</v>
      </c>
      <c r="E56" s="25">
        <f>Results!O10</f>
        <v>0.16716680000000006</v>
      </c>
      <c r="F56" s="25" t="str">
        <f>LEFT(Results!A10,LEN(Results!A10)-1)</f>
        <v>604</v>
      </c>
    </row>
    <row r="57" spans="1:6">
      <c r="A57" s="23" t="e">
        <f>Results!#REF!</f>
        <v>#REF!</v>
      </c>
      <c r="B57" s="24" t="e">
        <f>Results!#REF!+4/24</f>
        <v>#REF!</v>
      </c>
      <c r="C57" s="25" t="e">
        <f>Results!#REF!</f>
        <v>#REF!</v>
      </c>
      <c r="D57" s="25" t="e">
        <f>Results!#REF!</f>
        <v>#REF!</v>
      </c>
      <c r="E57" s="25" t="e">
        <f>Results!#REF!</f>
        <v>#REF!</v>
      </c>
      <c r="F57" s="25" t="e">
        <f>LEFT(Results!#REF!,LEN(Results!#REF!)-1)</f>
        <v>#REF!</v>
      </c>
    </row>
    <row r="58" spans="1:6">
      <c r="A58" s="23" t="e">
        <f>Results!#REF!</f>
        <v>#REF!</v>
      </c>
      <c r="B58" s="24" t="e">
        <f>Results!#REF!+4/24</f>
        <v>#REF!</v>
      </c>
      <c r="C58" s="25" t="e">
        <f>Results!#REF!</f>
        <v>#REF!</v>
      </c>
      <c r="D58" s="25" t="e">
        <f>Results!#REF!</f>
        <v>#REF!</v>
      </c>
      <c r="E58" s="25" t="e">
        <f>Results!#REF!</f>
        <v>#REF!</v>
      </c>
      <c r="F58" s="25" t="e">
        <f>LEFT(Results!#REF!,LEN(Results!#REF!)-1)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:C9"/>
    </sheetView>
  </sheetViews>
  <sheetFormatPr defaultRowHeight="12.5"/>
  <cols>
    <col min="2" max="3" width="9.1796875" style="27" customWidth="1"/>
  </cols>
  <sheetData>
    <row r="1" spans="1:3">
      <c r="A1" t="str">
        <f>Entry!B3</f>
        <v>599a</v>
      </c>
      <c r="B1" s="27" t="e">
        <f>Entry!#REF!</f>
        <v>#REF!</v>
      </c>
      <c r="C1" s="27" t="e">
        <f>Entry!#REF!</f>
        <v>#REF!</v>
      </c>
    </row>
    <row r="2" spans="1:3">
      <c r="A2" t="str">
        <f>Entry!B4</f>
        <v>599b</v>
      </c>
      <c r="B2" s="27" t="e">
        <f>Entry!#REF!</f>
        <v>#REF!</v>
      </c>
      <c r="C2" s="27" t="e">
        <f>Entry!#REF!</f>
        <v>#REF!</v>
      </c>
    </row>
    <row r="3" spans="1:3">
      <c r="A3">
        <f>Entry!B5</f>
        <v>600</v>
      </c>
      <c r="B3" s="27" t="e">
        <f>Entry!#REF!</f>
        <v>#REF!</v>
      </c>
      <c r="C3" s="27" t="e">
        <f>Entry!#REF!</f>
        <v>#REF!</v>
      </c>
    </row>
    <row r="4" spans="1:3">
      <c r="A4" t="str">
        <f>Entry!B6</f>
        <v>601a</v>
      </c>
      <c r="B4" s="27" t="e">
        <f>Entry!#REF!</f>
        <v>#REF!</v>
      </c>
      <c r="C4" s="27" t="e">
        <f>Entry!#REF!</f>
        <v>#REF!</v>
      </c>
    </row>
    <row r="5" spans="1:3">
      <c r="A5" t="str">
        <f>Entry!B7</f>
        <v>601b</v>
      </c>
      <c r="B5" s="27" t="e">
        <f>Entry!#REF!</f>
        <v>#REF!</v>
      </c>
      <c r="C5" s="27" t="e">
        <f>Entry!#REF!</f>
        <v>#REF!</v>
      </c>
    </row>
    <row r="6" spans="1:3">
      <c r="A6">
        <f>Entry!B8</f>
        <v>602</v>
      </c>
      <c r="B6" s="27" t="e">
        <f>Entry!#REF!</f>
        <v>#REF!</v>
      </c>
      <c r="C6" s="27" t="e">
        <f>Entry!#REF!</f>
        <v>#REF!</v>
      </c>
    </row>
    <row r="7" spans="1:3">
      <c r="A7" t="str">
        <f>Entry!B9</f>
        <v>603a</v>
      </c>
      <c r="B7" s="27" t="e">
        <f>Entry!#REF!</f>
        <v>#REF!</v>
      </c>
      <c r="C7" s="27" t="e">
        <f>Entry!#REF!</f>
        <v>#REF!</v>
      </c>
    </row>
    <row r="8" spans="1:3">
      <c r="A8" t="str">
        <f>Entry!B10</f>
        <v>603b</v>
      </c>
      <c r="B8" s="27" t="e">
        <f>Entry!#REF!</f>
        <v>#REF!</v>
      </c>
      <c r="C8" s="27" t="e">
        <f>Entry!#REF!</f>
        <v>#REF!</v>
      </c>
    </row>
    <row r="9" spans="1:3">
      <c r="A9" t="str">
        <f>Entry!B11</f>
        <v>604a</v>
      </c>
      <c r="B9" s="27" t="e">
        <f>Entry!#REF!</f>
        <v>#REF!</v>
      </c>
      <c r="C9" s="27" t="e">
        <f>Entry!#REF!</f>
        <v>#REF!</v>
      </c>
    </row>
  </sheetData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Results</vt:lpstr>
      <vt:lpstr>simbios</vt:lpstr>
      <vt:lpstr>stn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Balch Lab</cp:lastModifiedBy>
  <dcterms:created xsi:type="dcterms:W3CDTF">2000-06-14T20:13:41Z</dcterms:created>
  <dcterms:modified xsi:type="dcterms:W3CDTF">2020-02-28T08:32:52Z</dcterms:modified>
</cp:coreProperties>
</file>