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8108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E34" i="1" l="1"/>
  <c r="D34" i="1"/>
  <c r="D33" i="1"/>
  <c r="L32" i="1"/>
  <c r="L33" i="1" s="1"/>
  <c r="D32" i="1"/>
  <c r="D31" i="1"/>
  <c r="L30" i="1"/>
  <c r="L31" i="1" s="1"/>
  <c r="D30" i="1"/>
  <c r="L29" i="1"/>
  <c r="D29" i="1"/>
  <c r="N35" i="2"/>
  <c r="J34" i="1" s="1"/>
  <c r="M35" i="2"/>
  <c r="I34" i="1" s="1"/>
  <c r="C35" i="2"/>
  <c r="N34" i="2"/>
  <c r="J33" i="1" s="1"/>
  <c r="M34" i="2"/>
  <c r="I33" i="1" s="1"/>
  <c r="C34" i="2"/>
  <c r="N33" i="2"/>
  <c r="J32" i="1" s="1"/>
  <c r="M33" i="2"/>
  <c r="I32" i="1" s="1"/>
  <c r="M32" i="1" s="1"/>
  <c r="I33" i="2"/>
  <c r="I34" i="2" s="1"/>
  <c r="F33" i="1" s="1"/>
  <c r="H33" i="2"/>
  <c r="H35" i="2" s="1"/>
  <c r="N32" i="2"/>
  <c r="J31" i="1" s="1"/>
  <c r="M32" i="2"/>
  <c r="I31" i="1" s="1"/>
  <c r="C32" i="2"/>
  <c r="N31" i="2"/>
  <c r="J30" i="1" s="1"/>
  <c r="M31" i="2"/>
  <c r="I30" i="1" s="1"/>
  <c r="C31" i="2"/>
  <c r="N30" i="2"/>
  <c r="J29" i="1" s="1"/>
  <c r="M30" i="2"/>
  <c r="I29" i="1" s="1"/>
  <c r="M29" i="1" s="1"/>
  <c r="I30" i="2"/>
  <c r="I31" i="2" s="1"/>
  <c r="F30" i="1" s="1"/>
  <c r="H30" i="2"/>
  <c r="H31" i="2" s="1"/>
  <c r="E30" i="1" s="1"/>
  <c r="C29" i="2"/>
  <c r="C28" i="2"/>
  <c r="C26" i="2"/>
  <c r="C25" i="2"/>
  <c r="C23" i="2"/>
  <c r="C22" i="2"/>
  <c r="A6" i="2"/>
  <c r="N31" i="1" l="1"/>
  <c r="Q30" i="1"/>
  <c r="Q33" i="1"/>
  <c r="M33" i="1"/>
  <c r="O34" i="1" s="1"/>
  <c r="N34" i="1"/>
  <c r="M34" i="1"/>
  <c r="R29" i="1"/>
  <c r="R31" i="1"/>
  <c r="Q29" i="1"/>
  <c r="F32" i="1"/>
  <c r="F29" i="1"/>
  <c r="E29" i="1"/>
  <c r="E32" i="1"/>
  <c r="R33" i="1"/>
  <c r="L34" i="1"/>
  <c r="N33" i="1"/>
  <c r="R32" i="1"/>
  <c r="N32" i="1"/>
  <c r="Q32" i="1"/>
  <c r="O31" i="1"/>
  <c r="R30" i="1"/>
  <c r="N29" i="1"/>
  <c r="M30" i="1"/>
  <c r="N30" i="1"/>
  <c r="M31" i="1"/>
  <c r="Q31" i="1"/>
  <c r="I35" i="2"/>
  <c r="F34" i="1" s="1"/>
  <c r="H34" i="2"/>
  <c r="E33" i="1" s="1"/>
  <c r="H32" i="2"/>
  <c r="E31" i="1" s="1"/>
  <c r="I32" i="2"/>
  <c r="F31" i="1" s="1"/>
  <c r="B4" i="2"/>
  <c r="B5" i="2" s="1"/>
  <c r="B7" i="2" s="1"/>
  <c r="B8" i="2" s="1"/>
  <c r="B10" i="2" s="1"/>
  <c r="B11" i="2" s="1"/>
  <c r="B13" i="2" s="1"/>
  <c r="B14" i="2" s="1"/>
  <c r="B16" i="2" s="1"/>
  <c r="B17" i="2" s="1"/>
  <c r="B19" i="2" s="1"/>
  <c r="B20" i="2" s="1"/>
  <c r="B22" i="2" s="1"/>
  <c r="B23" i="2" s="1"/>
  <c r="B25" i="2" s="1"/>
  <c r="B26" i="2" s="1"/>
  <c r="B28" i="2" s="1"/>
  <c r="B29" i="2" s="1"/>
  <c r="B31" i="2" s="1"/>
  <c r="B32" i="2" s="1"/>
  <c r="B34" i="2" s="1"/>
  <c r="B35" i="2" s="1"/>
  <c r="C16" i="2"/>
  <c r="C17" i="2"/>
  <c r="C19" i="2"/>
  <c r="C20" i="2"/>
  <c r="A1" i="4"/>
  <c r="L2" i="1"/>
  <c r="L3" i="1" s="1"/>
  <c r="L4" i="1" s="1"/>
  <c r="L5" i="1" s="1"/>
  <c r="L6" i="1"/>
  <c r="N29" i="2"/>
  <c r="J28" i="1" s="1"/>
  <c r="M29" i="2"/>
  <c r="I28" i="1" s="1"/>
  <c r="M28" i="1" s="1"/>
  <c r="N28" i="2"/>
  <c r="J27" i="1" s="1"/>
  <c r="M28" i="2"/>
  <c r="I27" i="1" s="1"/>
  <c r="N27" i="2"/>
  <c r="J26" i="1" s="1"/>
  <c r="M27" i="2"/>
  <c r="I26" i="1" s="1"/>
  <c r="M26" i="1" s="1"/>
  <c r="N26" i="2"/>
  <c r="J25" i="1" s="1"/>
  <c r="M26" i="2"/>
  <c r="I25" i="1" s="1"/>
  <c r="M25" i="1" s="1"/>
  <c r="N25" i="2"/>
  <c r="J24" i="1" s="1"/>
  <c r="M25" i="2"/>
  <c r="I24" i="1" s="1"/>
  <c r="M24" i="1" s="1"/>
  <c r="N24" i="2"/>
  <c r="J23" i="1" s="1"/>
  <c r="M24" i="2"/>
  <c r="I23" i="1" s="1"/>
  <c r="M23" i="1" s="1"/>
  <c r="N23" i="2"/>
  <c r="J22" i="1" s="1"/>
  <c r="M23" i="2"/>
  <c r="I22" i="1" s="1"/>
  <c r="M22" i="1" s="1"/>
  <c r="N22" i="2"/>
  <c r="J21" i="1" s="1"/>
  <c r="M22" i="2"/>
  <c r="I21" i="1" s="1"/>
  <c r="M21" i="1" s="1"/>
  <c r="N21" i="2"/>
  <c r="J20" i="1" s="1"/>
  <c r="M21" i="2"/>
  <c r="I20" i="1" s="1"/>
  <c r="N20" i="2"/>
  <c r="J19" i="1" s="1"/>
  <c r="M20" i="2"/>
  <c r="I19" i="1" s="1"/>
  <c r="M19" i="1" s="1"/>
  <c r="N19" i="2"/>
  <c r="J18" i="1" s="1"/>
  <c r="M19" i="2"/>
  <c r="I18" i="1" s="1"/>
  <c r="M18" i="1" s="1"/>
  <c r="N18" i="2"/>
  <c r="J17" i="1" s="1"/>
  <c r="M18" i="2"/>
  <c r="I17" i="1" s="1"/>
  <c r="N17" i="2"/>
  <c r="J16" i="1" s="1"/>
  <c r="M17" i="2"/>
  <c r="I16" i="1" s="1"/>
  <c r="M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N13" i="2"/>
  <c r="J12" i="1" s="1"/>
  <c r="M13" i="2"/>
  <c r="I12" i="1" s="1"/>
  <c r="M12" i="1" s="1"/>
  <c r="N12" i="2"/>
  <c r="J11" i="1" s="1"/>
  <c r="M12" i="2"/>
  <c r="I11" i="1" s="1"/>
  <c r="N11" i="2"/>
  <c r="J10" i="1" s="1"/>
  <c r="M11" i="2"/>
  <c r="I10" i="1" s="1"/>
  <c r="M10" i="1" s="1"/>
  <c r="N10" i="2"/>
  <c r="J9" i="1" s="1"/>
  <c r="M10" i="2"/>
  <c r="I9" i="1" s="1"/>
  <c r="N9" i="2"/>
  <c r="J8" i="1" s="1"/>
  <c r="M9" i="2"/>
  <c r="I8" i="1" s="1"/>
  <c r="N8" i="2"/>
  <c r="J7" i="1" s="1"/>
  <c r="M8" i="2"/>
  <c r="I7" i="1" s="1"/>
  <c r="N7" i="2"/>
  <c r="J6" i="1" s="1"/>
  <c r="M7" i="2"/>
  <c r="I6" i="1" s="1"/>
  <c r="M6" i="1" s="1"/>
  <c r="N6" i="2"/>
  <c r="J5" i="1" s="1"/>
  <c r="M6" i="2"/>
  <c r="I5" i="1" s="1"/>
  <c r="N5" i="2"/>
  <c r="J4" i="1" s="1"/>
  <c r="M5" i="2"/>
  <c r="I4" i="1" s="1"/>
  <c r="N4" i="2"/>
  <c r="J3" i="1" s="1"/>
  <c r="M4" i="2"/>
  <c r="I3" i="1" s="1"/>
  <c r="N3" i="2"/>
  <c r="J2" i="1" s="1"/>
  <c r="M3" i="2"/>
  <c r="I2" i="1" s="1"/>
  <c r="C2" i="1"/>
  <c r="I15" i="2"/>
  <c r="I16" i="2" s="1"/>
  <c r="F15" i="1" s="1"/>
  <c r="D45" i="3" s="1"/>
  <c r="I27" i="2"/>
  <c r="I28" i="2" s="1"/>
  <c r="F27" i="1" s="1"/>
  <c r="D57" i="3" s="1"/>
  <c r="H27" i="2"/>
  <c r="H28" i="2" s="1"/>
  <c r="E27" i="1" s="1"/>
  <c r="C57" i="3" s="1"/>
  <c r="I24" i="2"/>
  <c r="I26" i="2" s="1"/>
  <c r="F25" i="1" s="1"/>
  <c r="D55" i="3" s="1"/>
  <c r="H24" i="2"/>
  <c r="H26" i="2" s="1"/>
  <c r="E25" i="1" s="1"/>
  <c r="C55" i="3" s="1"/>
  <c r="I21" i="2"/>
  <c r="H21" i="2"/>
  <c r="B7" i="4" s="1"/>
  <c r="I18" i="2"/>
  <c r="C6" i="4" s="1"/>
  <c r="H18" i="2"/>
  <c r="H15" i="2"/>
  <c r="E14" i="1" s="1"/>
  <c r="C44" i="3" s="1"/>
  <c r="I12" i="2"/>
  <c r="I14" i="2" s="1"/>
  <c r="F13" i="1" s="1"/>
  <c r="D43" i="3" s="1"/>
  <c r="H12" i="2"/>
  <c r="B4" i="4" s="1"/>
  <c r="I9" i="2"/>
  <c r="H9" i="2"/>
  <c r="B3" i="4" s="1"/>
  <c r="I6" i="2"/>
  <c r="C2" i="4" s="1"/>
  <c r="H6" i="2"/>
  <c r="E5" i="1" s="1"/>
  <c r="C35" i="3" s="1"/>
  <c r="H3" i="2"/>
  <c r="B1" i="4" s="1"/>
  <c r="I3" i="2"/>
  <c r="A2" i="4"/>
  <c r="D27" i="1"/>
  <c r="B57" i="3" s="1"/>
  <c r="D24" i="1"/>
  <c r="B54" i="3" s="1"/>
  <c r="D21" i="1"/>
  <c r="D18" i="1"/>
  <c r="B48" i="3" s="1"/>
  <c r="D15" i="1"/>
  <c r="B45" i="3" s="1"/>
  <c r="C14" i="2"/>
  <c r="C13" i="2"/>
  <c r="C11" i="2"/>
  <c r="D10" i="1" s="1"/>
  <c r="B40" i="3" s="1"/>
  <c r="C10" i="2"/>
  <c r="D9" i="1" s="1"/>
  <c r="B39" i="3" s="1"/>
  <c r="C8" i="2"/>
  <c r="D7" i="1" s="1"/>
  <c r="B37" i="3" s="1"/>
  <c r="C7" i="2"/>
  <c r="D6" i="1" s="1"/>
  <c r="B36" i="3" s="1"/>
  <c r="C4" i="2"/>
  <c r="A3" i="1"/>
  <c r="F33" i="3" s="1"/>
  <c r="A4" i="1"/>
  <c r="F34" i="3" s="1"/>
  <c r="A2" i="1"/>
  <c r="F32" i="3" s="1"/>
  <c r="D28" i="1"/>
  <c r="B58" i="3" s="1"/>
  <c r="D26" i="1"/>
  <c r="D25" i="1"/>
  <c r="D23" i="1"/>
  <c r="B53" i="3" s="1"/>
  <c r="D22" i="1"/>
  <c r="D20" i="1"/>
  <c r="B50" i="3" s="1"/>
  <c r="D19" i="1"/>
  <c r="D17" i="1"/>
  <c r="D16" i="1"/>
  <c r="B46" i="3" s="1"/>
  <c r="D14" i="1"/>
  <c r="B44" i="3" s="1"/>
  <c r="D13" i="1"/>
  <c r="B43" i="3" s="1"/>
  <c r="D12" i="1"/>
  <c r="B42" i="3" s="1"/>
  <c r="D11" i="1"/>
  <c r="B41" i="3" s="1"/>
  <c r="D8" i="1"/>
  <c r="B38" i="3" s="1"/>
  <c r="D5" i="1"/>
  <c r="B35" i="3" s="1"/>
  <c r="D2" i="1"/>
  <c r="B32" i="3" s="1"/>
  <c r="B56" i="3"/>
  <c r="B55" i="3"/>
  <c r="B52" i="3"/>
  <c r="B51" i="3"/>
  <c r="B49" i="3"/>
  <c r="B47" i="3"/>
  <c r="S33" i="1" l="1"/>
  <c r="S30" i="1"/>
  <c r="S29" i="1"/>
  <c r="S31" i="1"/>
  <c r="P31" i="1"/>
  <c r="D3" i="1"/>
  <c r="B33" i="3" s="1"/>
  <c r="C5" i="2"/>
  <c r="D4" i="1" s="1"/>
  <c r="B34" i="3" s="1"/>
  <c r="C3" i="1"/>
  <c r="A33" i="3" s="1"/>
  <c r="C30" i="1"/>
  <c r="C33" i="1"/>
  <c r="C31" i="1"/>
  <c r="C34" i="1"/>
  <c r="C29" i="1"/>
  <c r="C32" i="1"/>
  <c r="S32" i="1"/>
  <c r="R34" i="1"/>
  <c r="U34" i="1" s="1"/>
  <c r="Q34" i="1"/>
  <c r="T34" i="1" s="1"/>
  <c r="P34" i="1"/>
  <c r="T31" i="1"/>
  <c r="U31" i="1"/>
  <c r="W31" i="1"/>
  <c r="F26" i="1"/>
  <c r="D56" i="3" s="1"/>
  <c r="F23" i="1"/>
  <c r="D53" i="3" s="1"/>
  <c r="I25" i="2"/>
  <c r="F24" i="1" s="1"/>
  <c r="D54" i="3" s="1"/>
  <c r="C8" i="4"/>
  <c r="H29" i="2"/>
  <c r="E28" i="1" s="1"/>
  <c r="C58" i="3" s="1"/>
  <c r="B9" i="4"/>
  <c r="E26" i="1"/>
  <c r="C56" i="3" s="1"/>
  <c r="H23" i="2"/>
  <c r="E22" i="1" s="1"/>
  <c r="C52" i="3" s="1"/>
  <c r="A32" i="3"/>
  <c r="A20" i="3" s="1"/>
  <c r="A6" i="3"/>
  <c r="C8" i="1"/>
  <c r="A38" i="3" s="1"/>
  <c r="N26" i="1"/>
  <c r="I7" i="2"/>
  <c r="F6" i="1" s="1"/>
  <c r="D36" i="3" s="1"/>
  <c r="H14" i="2"/>
  <c r="E13" i="1" s="1"/>
  <c r="C43" i="3" s="1"/>
  <c r="H13" i="2"/>
  <c r="E12" i="1" s="1"/>
  <c r="C42" i="3" s="1"/>
  <c r="B2" i="4"/>
  <c r="H8" i="2"/>
  <c r="E7" i="1" s="1"/>
  <c r="C37" i="3" s="1"/>
  <c r="A5" i="1"/>
  <c r="F35" i="3" s="1"/>
  <c r="A6" i="1"/>
  <c r="F36" i="3" s="1"/>
  <c r="A7" i="1"/>
  <c r="F37" i="3" s="1"/>
  <c r="C24" i="1"/>
  <c r="A54" i="3" s="1"/>
  <c r="A9" i="2"/>
  <c r="A12" i="2" s="1"/>
  <c r="A15" i="2" s="1"/>
  <c r="A14" i="1" s="1"/>
  <c r="F44" i="3" s="1"/>
  <c r="C18" i="1"/>
  <c r="A48" i="3" s="1"/>
  <c r="C13" i="1"/>
  <c r="A43" i="3" s="1"/>
  <c r="A14" i="3"/>
  <c r="I19" i="2"/>
  <c r="F18" i="1" s="1"/>
  <c r="D48" i="3" s="1"/>
  <c r="I20" i="2"/>
  <c r="F19" i="1" s="1"/>
  <c r="D49" i="3" s="1"/>
  <c r="F17" i="1"/>
  <c r="D47" i="3" s="1"/>
  <c r="F14" i="1"/>
  <c r="D44" i="3" s="1"/>
  <c r="I17" i="2"/>
  <c r="F16" i="1" s="1"/>
  <c r="D46" i="3" s="1"/>
  <c r="C5" i="4"/>
  <c r="F11" i="1"/>
  <c r="D41" i="3" s="1"/>
  <c r="H16" i="2"/>
  <c r="E15" i="1" s="1"/>
  <c r="C45" i="3" s="1"/>
  <c r="H17" i="2"/>
  <c r="E16" i="1" s="1"/>
  <c r="C46" i="3" s="1"/>
  <c r="E11" i="1"/>
  <c r="C41" i="3" s="1"/>
  <c r="E8" i="1"/>
  <c r="C38" i="3" s="1"/>
  <c r="H11" i="2"/>
  <c r="E10" i="1" s="1"/>
  <c r="C40" i="3" s="1"/>
  <c r="H10" i="2"/>
  <c r="E9" i="1" s="1"/>
  <c r="C39" i="3" s="1"/>
  <c r="H7" i="2"/>
  <c r="E6" i="1" s="1"/>
  <c r="C36" i="3" s="1"/>
  <c r="O25" i="1"/>
  <c r="N24" i="1"/>
  <c r="N6" i="1"/>
  <c r="N16" i="1"/>
  <c r="N18" i="1"/>
  <c r="N23" i="1"/>
  <c r="N21" i="1"/>
  <c r="N25" i="1"/>
  <c r="N19" i="1"/>
  <c r="R2" i="1"/>
  <c r="R5" i="1"/>
  <c r="M15" i="1"/>
  <c r="N15" i="1"/>
  <c r="N13" i="1"/>
  <c r="M13" i="1"/>
  <c r="N12" i="1"/>
  <c r="N10" i="1"/>
  <c r="M9" i="1"/>
  <c r="N9" i="1"/>
  <c r="N7" i="1"/>
  <c r="M7" i="1"/>
  <c r="R4" i="1"/>
  <c r="M4" i="1"/>
  <c r="N4" i="1"/>
  <c r="N3" i="1"/>
  <c r="M3" i="1"/>
  <c r="R3" i="1"/>
  <c r="H4" i="2"/>
  <c r="E3" i="1" s="1"/>
  <c r="C33" i="3" s="1"/>
  <c r="H5" i="2"/>
  <c r="E4" i="1" s="1"/>
  <c r="C34" i="3" s="1"/>
  <c r="E2" i="1"/>
  <c r="C25" i="1"/>
  <c r="A55" i="3" s="1"/>
  <c r="C20" i="1"/>
  <c r="A50" i="3" s="1"/>
  <c r="C14" i="1"/>
  <c r="A44" i="3" s="1"/>
  <c r="C9" i="1"/>
  <c r="A39" i="3" s="1"/>
  <c r="C4" i="1"/>
  <c r="A34" i="3" s="1"/>
  <c r="C28" i="1"/>
  <c r="A58" i="3" s="1"/>
  <c r="C22" i="1"/>
  <c r="A52" i="3" s="1"/>
  <c r="C17" i="1"/>
  <c r="A47" i="3" s="1"/>
  <c r="C12" i="1"/>
  <c r="A42" i="3" s="1"/>
  <c r="C6" i="1"/>
  <c r="A36" i="3" s="1"/>
  <c r="C26" i="1"/>
  <c r="A56" i="3" s="1"/>
  <c r="C21" i="1"/>
  <c r="A51" i="3" s="1"/>
  <c r="C16" i="1"/>
  <c r="A46" i="3" s="1"/>
  <c r="C10" i="1"/>
  <c r="A40" i="3" s="1"/>
  <c r="C5" i="1"/>
  <c r="A35" i="3" s="1"/>
  <c r="N27" i="1"/>
  <c r="M27" i="1"/>
  <c r="O28" i="1" s="1"/>
  <c r="Q5" i="1"/>
  <c r="N5" i="1"/>
  <c r="M5" i="1"/>
  <c r="C4" i="4"/>
  <c r="Q4" i="1"/>
  <c r="N17" i="1"/>
  <c r="P19" i="1" s="1"/>
  <c r="M17" i="1"/>
  <c r="O19" i="1" s="1"/>
  <c r="L7" i="1"/>
  <c r="R6" i="1"/>
  <c r="B5" i="4"/>
  <c r="I8" i="2"/>
  <c r="F7" i="1" s="1"/>
  <c r="D37" i="3" s="1"/>
  <c r="N11" i="1"/>
  <c r="M11" i="1"/>
  <c r="A15" i="3"/>
  <c r="N22" i="1"/>
  <c r="F5" i="1"/>
  <c r="D35" i="3" s="1"/>
  <c r="I13" i="2"/>
  <c r="F12" i="1" s="1"/>
  <c r="D42" i="3" s="1"/>
  <c r="I5" i="2"/>
  <c r="F4" i="1" s="1"/>
  <c r="D34" i="3" s="1"/>
  <c r="I4" i="2"/>
  <c r="F3" i="1" s="1"/>
  <c r="D33" i="3" s="1"/>
  <c r="C1" i="4"/>
  <c r="F2" i="1"/>
  <c r="C7" i="4"/>
  <c r="I23" i="2"/>
  <c r="F22" i="1" s="1"/>
  <c r="D52" i="3" s="1"/>
  <c r="F20" i="1"/>
  <c r="D50" i="3" s="1"/>
  <c r="I29" i="2"/>
  <c r="F28" i="1" s="1"/>
  <c r="D58" i="3" s="1"/>
  <c r="C9" i="4"/>
  <c r="E20" i="1"/>
  <c r="C50" i="3" s="1"/>
  <c r="H22" i="2"/>
  <c r="E21" i="1" s="1"/>
  <c r="C51" i="3" s="1"/>
  <c r="I22" i="2"/>
  <c r="F21" i="1" s="1"/>
  <c r="D51" i="3" s="1"/>
  <c r="C3" i="4"/>
  <c r="I11" i="2"/>
  <c r="F10" i="1" s="1"/>
  <c r="D40" i="3" s="1"/>
  <c r="F8" i="1"/>
  <c r="D38" i="3" s="1"/>
  <c r="I10" i="2"/>
  <c r="F9" i="1" s="1"/>
  <c r="D39" i="3" s="1"/>
  <c r="H19" i="2"/>
  <c r="E18" i="1" s="1"/>
  <c r="C48" i="3" s="1"/>
  <c r="H20" i="2"/>
  <c r="E19" i="1" s="1"/>
  <c r="C49" i="3" s="1"/>
  <c r="E17" i="1"/>
  <c r="C47" i="3" s="1"/>
  <c r="B8" i="4"/>
  <c r="H25" i="2"/>
  <c r="E24" i="1" s="1"/>
  <c r="C54" i="3" s="1"/>
  <c r="E23" i="1"/>
  <c r="C53" i="3" s="1"/>
  <c r="Q2" i="1"/>
  <c r="N2" i="1"/>
  <c r="M2" i="1"/>
  <c r="Q6" i="1"/>
  <c r="N8" i="1"/>
  <c r="M8" i="1"/>
  <c r="N14" i="1"/>
  <c r="M14" i="1"/>
  <c r="N20" i="1"/>
  <c r="M20" i="1"/>
  <c r="O22" i="1" s="1"/>
  <c r="N28" i="1"/>
  <c r="Q3" i="1"/>
  <c r="B6" i="4"/>
  <c r="C27" i="1"/>
  <c r="A57" i="3" s="1"/>
  <c r="C23" i="1"/>
  <c r="A53" i="3" s="1"/>
  <c r="C19" i="1"/>
  <c r="A49" i="3" s="1"/>
  <c r="C15" i="1"/>
  <c r="A45" i="3" s="1"/>
  <c r="C11" i="1"/>
  <c r="A41" i="3" s="1"/>
  <c r="C7" i="1"/>
  <c r="V31" i="1" l="1"/>
  <c r="S34" i="1"/>
  <c r="V34" i="1" s="1"/>
  <c r="W34" i="1"/>
  <c r="O7" i="1"/>
  <c r="U4" i="1"/>
  <c r="A15" i="1"/>
  <c r="F45" i="3" s="1"/>
  <c r="A9" i="1"/>
  <c r="F39" i="3" s="1"/>
  <c r="A5" i="4"/>
  <c r="A4" i="4"/>
  <c r="A10" i="1"/>
  <c r="F40" i="3" s="1"/>
  <c r="A11" i="1"/>
  <c r="F41" i="3" s="1"/>
  <c r="A16" i="1"/>
  <c r="F46" i="3" s="1"/>
  <c r="A8" i="1"/>
  <c r="F38" i="3" s="1"/>
  <c r="A3" i="4"/>
  <c r="A13" i="1"/>
  <c r="F43" i="3" s="1"/>
  <c r="A12" i="1"/>
  <c r="F42" i="3" s="1"/>
  <c r="A18" i="2"/>
  <c r="A17" i="1" s="1"/>
  <c r="F47" i="3" s="1"/>
  <c r="O10" i="1"/>
  <c r="P25" i="1"/>
  <c r="O16" i="1"/>
  <c r="O13" i="1"/>
  <c r="O4" i="1"/>
  <c r="P28" i="1"/>
  <c r="P22" i="1"/>
  <c r="P10" i="1"/>
  <c r="P7" i="1"/>
  <c r="P13" i="1"/>
  <c r="P16" i="1"/>
  <c r="P4" i="1"/>
  <c r="A11" i="3"/>
  <c r="A10" i="3"/>
  <c r="C32" i="3"/>
  <c r="A9" i="3"/>
  <c r="A8" i="3"/>
  <c r="D32" i="3"/>
  <c r="A13" i="3"/>
  <c r="S3" i="1"/>
  <c r="E33" i="3"/>
  <c r="S4" i="1"/>
  <c r="E34" i="3"/>
  <c r="S5" i="1"/>
  <c r="E35" i="3"/>
  <c r="A37" i="3"/>
  <c r="A12" i="3"/>
  <c r="E36" i="3"/>
  <c r="S6" i="1"/>
  <c r="L8" i="1"/>
  <c r="Q7" i="1"/>
  <c r="T7" i="1" s="1"/>
  <c r="R7" i="1"/>
  <c r="U7" i="1" s="1"/>
  <c r="W4" i="1"/>
  <c r="S2" i="1"/>
  <c r="T4" i="1"/>
  <c r="E32" i="3"/>
  <c r="A18" i="1" l="1"/>
  <c r="F48" i="3" s="1"/>
  <c r="A6" i="4"/>
  <c r="A19" i="1"/>
  <c r="F49" i="3" s="1"/>
  <c r="A21" i="2"/>
  <c r="A20" i="1" s="1"/>
  <c r="F50" i="3" s="1"/>
  <c r="W7" i="1"/>
  <c r="V4" i="1"/>
  <c r="E37" i="3"/>
  <c r="S7" i="1"/>
  <c r="V7" i="1" s="1"/>
  <c r="R8" i="1"/>
  <c r="L9" i="1"/>
  <c r="Q8" i="1"/>
  <c r="A21" i="1" l="1"/>
  <c r="F51" i="3" s="1"/>
  <c r="A22" i="1"/>
  <c r="F52" i="3" s="1"/>
  <c r="A24" i="2"/>
  <c r="A23" i="1" s="1"/>
  <c r="F53" i="3" s="1"/>
  <c r="A7" i="4"/>
  <c r="S8" i="1"/>
  <c r="E38" i="3"/>
  <c r="L10" i="1"/>
  <c r="R9" i="1"/>
  <c r="Q9" i="1"/>
  <c r="A27" i="2" l="1"/>
  <c r="A30" i="2" s="1"/>
  <c r="A24" i="1"/>
  <c r="F54" i="3" s="1"/>
  <c r="A25" i="1"/>
  <c r="F55" i="3" s="1"/>
  <c r="A8" i="4"/>
  <c r="S9" i="1"/>
  <c r="E39" i="3"/>
  <c r="A9" i="4"/>
  <c r="A27" i="1"/>
  <c r="F57" i="3" s="1"/>
  <c r="A26" i="1"/>
  <c r="F56" i="3" s="1"/>
  <c r="A28" i="1"/>
  <c r="F58" i="3" s="1"/>
  <c r="L11" i="1"/>
  <c r="R10" i="1"/>
  <c r="U10" i="1" s="1"/>
  <c r="Q10" i="1"/>
  <c r="W10" i="1" s="1"/>
  <c r="A31" i="1" l="1"/>
  <c r="A33" i="2"/>
  <c r="A30" i="1"/>
  <c r="A29" i="1"/>
  <c r="S10" i="1"/>
  <c r="V10" i="1" s="1"/>
  <c r="E40" i="3"/>
  <c r="T10" i="1"/>
  <c r="L12" i="1"/>
  <c r="R11" i="1"/>
  <c r="Q11" i="1"/>
  <c r="A34" i="1" l="1"/>
  <c r="A33" i="1"/>
  <c r="A32" i="1"/>
  <c r="L13" i="1"/>
  <c r="R12" i="1"/>
  <c r="Q12" i="1"/>
  <c r="E41" i="3"/>
  <c r="S11" i="1"/>
  <c r="S12" i="1" l="1"/>
  <c r="E42" i="3"/>
  <c r="L14" i="1"/>
  <c r="R13" i="1"/>
  <c r="U13" i="1" s="1"/>
  <c r="Q13" i="1"/>
  <c r="T13" i="1" s="1"/>
  <c r="E43" i="3" l="1"/>
  <c r="S13" i="1"/>
  <c r="V13" i="1" s="1"/>
  <c r="W13" i="1"/>
  <c r="L15" i="1"/>
  <c r="R14" i="1"/>
  <c r="Q14" i="1"/>
  <c r="S14" i="1" l="1"/>
  <c r="E44" i="3"/>
  <c r="L16" i="1"/>
  <c r="R15" i="1"/>
  <c r="Q15" i="1"/>
  <c r="E45" i="3" l="1"/>
  <c r="S15" i="1"/>
  <c r="L17" i="1"/>
  <c r="R16" i="1"/>
  <c r="U16" i="1" s="1"/>
  <c r="Q16" i="1"/>
  <c r="W16" i="1" s="1"/>
  <c r="S16" i="1" l="1"/>
  <c r="V16" i="1" s="1"/>
  <c r="E46" i="3"/>
  <c r="T16" i="1"/>
  <c r="L18" i="1"/>
  <c r="R17" i="1"/>
  <c r="Q17" i="1"/>
  <c r="S17" i="1" l="1"/>
  <c r="E47" i="3"/>
  <c r="L19" i="1"/>
  <c r="R18" i="1"/>
  <c r="Q18" i="1"/>
  <c r="E48" i="3" l="1"/>
  <c r="S18" i="1"/>
  <c r="L20" i="1"/>
  <c r="R19" i="1"/>
  <c r="U19" i="1" s="1"/>
  <c r="Q19" i="1"/>
  <c r="L21" i="1" l="1"/>
  <c r="Q20" i="1"/>
  <c r="R20" i="1"/>
  <c r="S19" i="1"/>
  <c r="V19" i="1" s="1"/>
  <c r="E49" i="3"/>
  <c r="W19" i="1"/>
  <c r="T19" i="1"/>
  <c r="S20" i="1" l="1"/>
  <c r="E50" i="3"/>
  <c r="R21" i="1"/>
  <c r="L22" i="1"/>
  <c r="Q21" i="1"/>
  <c r="L23" i="1" l="1"/>
  <c r="R22" i="1"/>
  <c r="U22" i="1" s="1"/>
  <c r="Q22" i="1"/>
  <c r="W22" i="1" s="1"/>
  <c r="S21" i="1"/>
  <c r="E51" i="3"/>
  <c r="T22" i="1" l="1"/>
  <c r="L24" i="1"/>
  <c r="R23" i="1"/>
  <c r="Q23" i="1"/>
  <c r="S22" i="1"/>
  <c r="V22" i="1" s="1"/>
  <c r="E52" i="3"/>
  <c r="S23" i="1" l="1"/>
  <c r="E53" i="3"/>
  <c r="L25" i="1"/>
  <c r="R24" i="1"/>
  <c r="Q24" i="1"/>
  <c r="E54" i="3" l="1"/>
  <c r="S24" i="1"/>
  <c r="R25" i="1"/>
  <c r="U25" i="1" s="1"/>
  <c r="L26" i="1"/>
  <c r="Q25" i="1"/>
  <c r="W25" i="1" s="1"/>
  <c r="T25" i="1" l="1"/>
  <c r="S25" i="1"/>
  <c r="V25" i="1" s="1"/>
  <c r="E55" i="3"/>
  <c r="R26" i="1"/>
  <c r="L27" i="1"/>
  <c r="Q26" i="1"/>
  <c r="S26" i="1" l="1"/>
  <c r="E56" i="3"/>
  <c r="R27" i="1"/>
  <c r="L28" i="1"/>
  <c r="Q27" i="1"/>
  <c r="S27" i="1" l="1"/>
  <c r="E57" i="3"/>
  <c r="R28" i="1"/>
  <c r="U28" i="1" s="1"/>
  <c r="Q28" i="1"/>
  <c r="S28" i="1" l="1"/>
  <c r="V28" i="1" s="1"/>
  <c r="E58" i="3"/>
  <c r="W28" i="1"/>
  <c r="T28" i="1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<sst xmlns="http://schemas.openxmlformats.org/spreadsheetml/2006/main" count="116" uniqueCount="69">
  <si>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</si>
  <si>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</si>
  <si>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</si>
  <si>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</si>
  <si>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</si>
  <si>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</si>
  <si>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</si>
  <si>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</si>
  <si>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</si>
  <si>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</si>
  <si>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</si>
  <si>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</si>
  <si>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</si>
  <si>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</si>
  <si>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</si>
  <si>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</si>
  <si>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</si>
  <si>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</si>
  <si>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</si>
  <si>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</si>
  <si>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</si>
  <si>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</si>
  <si>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</si>
  <si>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</si>
  <si>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</si>
  <si>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</si>
  <si>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</si>
  <si>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</si>
  <si>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</si>
  <si>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</si>
  <si>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</si>
  <si>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</si>
  <si>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</si>
  <si>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</si>
  <si>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</si>
  <si>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</si>
  <si>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</si>
  <si>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</si>
  <si>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</si>
  <si>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</si>
  <si>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</si>
  <si>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</si>
  <si>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</si>
  <si>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</si>
  <si>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</si>
  <si>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</si>
  <si>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</si>
  <si>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</si>
  <si>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</si>
  <si>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</si>
  <si>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</si>
  <si>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</si>
  <si>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</si>
  <si>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</si>
  <si>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</si>
  <si>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</si>
  <si>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</si>
  <si>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</si>
  <si>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</si>
  <si>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</si>
  <si>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</si>
  <si>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</si>
  <si>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</si>
  <si>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</si>
  <si>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</si>
  <si>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</si>
  <si>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</si>
  <si>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TN376 UW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</si>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</sst>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  <numFmt numFmtId="172" formatCode="h:mm;@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2" fontId="8" fillId="0" borderId="0" xfId="0" applyNumberFormat="1" applyFont="1"/>
    <xf numFmtId="0" fontId="8" fillId="0" borderId="0" xfId="0" applyFont="1"/>
    <xf numFmtId="172" fontId="0" fillId="0" borderId="0" xfId="0" applyNumberFormat="1"/>
    <xf numFmtId="172" fontId="0" fillId="0" borderId="0" xfId="0" applyNumberFormat="1" applyAlignment="1">
      <alignment horizontal="center" wrapText="1"/>
    </xf>
    <xf numFmtId="172" fontId="0" fillId="2" borderId="0" xfId="0" applyNumberFormat="1" applyFill="1" applyProtection="1">
      <protection locked="0"/>
    </xf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35.373100000000001</c:v>
                </c:pt>
                <c:pt idx="1">
                  <c:v>35.373100000000001</c:v>
                </c:pt>
                <c:pt idx="2">
                  <c:v>35.373100000000001</c:v>
                </c:pt>
                <c:pt idx="3">
                  <c:v>35.5944</c:v>
                </c:pt>
                <c:pt idx="4">
                  <c:v>35.5944</c:v>
                </c:pt>
                <c:pt idx="5">
                  <c:v>35.5944</c:v>
                </c:pt>
                <c:pt idx="6">
                  <c:v>35.825429999999997</c:v>
                </c:pt>
                <c:pt idx="7">
                  <c:v>35.825429999999997</c:v>
                </c:pt>
                <c:pt idx="8">
                  <c:v>35.825429999999997</c:v>
                </c:pt>
                <c:pt idx="9">
                  <c:v>36.071399999999997</c:v>
                </c:pt>
                <c:pt idx="10">
                  <c:v>36.071399999999997</c:v>
                </c:pt>
                <c:pt idx="11">
                  <c:v>36.071399999999997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-36.813600000000001</c:v>
                </c:pt>
                <c:pt idx="1">
                  <c:v>-36.813600000000001</c:v>
                </c:pt>
                <c:pt idx="2">
                  <c:v>-36.813600000000001</c:v>
                </c:pt>
                <c:pt idx="3">
                  <c:v>-36.494799999999998</c:v>
                </c:pt>
                <c:pt idx="4">
                  <c:v>-36.494799999999998</c:v>
                </c:pt>
                <c:pt idx="5">
                  <c:v>-36.494799999999998</c:v>
                </c:pt>
                <c:pt idx="6">
                  <c:v>-36.158700000000003</c:v>
                </c:pt>
                <c:pt idx="7">
                  <c:v>-36.158700000000003</c:v>
                </c:pt>
                <c:pt idx="8">
                  <c:v>-36.158700000000003</c:v>
                </c:pt>
                <c:pt idx="9">
                  <c:v>-35.884799999999998</c:v>
                </c:pt>
                <c:pt idx="10">
                  <c:v>-35.884799999999998</c:v>
                </c:pt>
                <c:pt idx="11">
                  <c:v>-35.884799999999998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6-4D9A-8A1E-7B0CDEA9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9039"/>
        <c:axId val="1"/>
      </c:scatterChart>
      <c:valAx>
        <c:axId val="135953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39039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5"/>
  <sheetViews>
    <sheetView tabSelected="1" workbookViewId="0">
      <selection activeCell="L15" sqref="L15"/>
    </sheetView>
  </sheetViews>
  <sheetFormatPr defaultRowHeight="12.75"/>
  <cols>
    <col min="1" max="1" width="7.265625" bestFit="1" customWidth="1"/>
    <col min="2" max="2" width="11.796875" bestFit="1" customWidth="1"/>
    <col min="3" max="3" width="7.265625" style="46" bestFit="1" customWidth="1"/>
    <col min="4" max="4" width="8.46484375" style="36" customWidth="1"/>
    <col min="5" max="5" width="9" style="36" customWidth="1"/>
    <col min="6" max="7" width="8.73046875" style="36" customWidth="1"/>
    <col min="8" max="8" width="9.46484375" style="36" customWidth="1"/>
    <col min="9" max="9" width="9.265625" style="36" customWidth="1"/>
    <col min="10" max="10" width="5.73046875" customWidth="1"/>
    <col min="11" max="12" width="7.265625" customWidth="1"/>
    <col min="13" max="14" width="8.53125" bestFit="1" customWidth="1"/>
  </cols>
  <sheetData>
    <row r="1" spans="1:17">
      <c r="A1" t="s">
        <v>65</v>
      </c>
      <c r="B1" t="s">
        <v>67</v>
      </c>
      <c r="H1" s="44" t="s">
        <v>66</v>
      </c>
      <c r="I1" s="44"/>
      <c r="J1" s="45"/>
    </row>
    <row r="2" spans="1:17" s="32" customFormat="1" ht="34.5" customHeight="1">
      <c r="A2" s="33" t="s">
        <v>25</v>
      </c>
      <c r="B2" s="33" t="s">
        <v>26</v>
      </c>
      <c r="C2" s="47" t="s">
        <v>27</v>
      </c>
      <c r="D2" s="34" t="s">
        <v>28</v>
      </c>
      <c r="E2" s="34" t="s">
        <v>29</v>
      </c>
      <c r="F2" s="34" t="s">
        <v>30</v>
      </c>
      <c r="G2" s="34" t="s">
        <v>31</v>
      </c>
      <c r="H2" s="34" t="s">
        <v>32</v>
      </c>
      <c r="I2" s="34" t="s">
        <v>33</v>
      </c>
      <c r="J2" s="4" t="s">
        <v>23</v>
      </c>
      <c r="K2" s="4" t="s">
        <v>24</v>
      </c>
      <c r="L2" s="4" t="s">
        <v>58</v>
      </c>
      <c r="M2" s="4" t="s">
        <v>59</v>
      </c>
      <c r="N2" s="4" t="s">
        <v>60</v>
      </c>
      <c r="O2" s="41" t="s">
        <v>57</v>
      </c>
      <c r="Q2" s="32" t="s">
        <v>56</v>
      </c>
    </row>
    <row r="3" spans="1:17">
      <c r="A3" s="26">
        <v>241</v>
      </c>
      <c r="B3" s="27">
        <v>42404</v>
      </c>
      <c r="C3" s="48">
        <v>8.3333333333333329E-2</v>
      </c>
      <c r="D3" s="35">
        <v>-36.813600000000001</v>
      </c>
      <c r="E3" s="35"/>
      <c r="F3" s="35">
        <v>35.373100000000001</v>
      </c>
      <c r="G3" s="35"/>
      <c r="H3" s="37">
        <f>IF(D3&lt;0,D3-E3/60,D3+E3/60)</f>
        <v>-36.813600000000001</v>
      </c>
      <c r="I3" s="37">
        <f>IF(F3&lt;0,F3-G3/60,F3+G3/60)</f>
        <v>35.373100000000001</v>
      </c>
      <c r="J3" s="31">
        <v>1.83</v>
      </c>
      <c r="K3" s="31">
        <v>1.1200000000000001</v>
      </c>
      <c r="L3" s="31" t="s">
        <v>68</v>
      </c>
      <c r="M3">
        <f>J3-IF(L3="h",$Q$3,IF(L3="m",$Q$4,IF(L3="l",$Q$5,-99)))</f>
        <v>1.8250000000000002</v>
      </c>
      <c r="N3">
        <f>K3-IF(L3="h",$Q$3,IF(L3="m",$Q$4,IF(L3="l",$Q$5,-99)))</f>
        <v>1.1150000000000002</v>
      </c>
      <c r="O3" s="26">
        <v>1.9438</v>
      </c>
      <c r="P3" t="s">
        <v>61</v>
      </c>
      <c r="Q3" s="26">
        <v>0.28799999999999998</v>
      </c>
    </row>
    <row r="4" spans="1:17">
      <c r="A4" s="25"/>
      <c r="B4" s="28">
        <f>B3</f>
        <v>42404</v>
      </c>
      <c r="C4" s="46">
        <f>C3</f>
        <v>8.3333333333333329E-2</v>
      </c>
      <c r="H4" s="37">
        <f>H3</f>
        <v>-36.813600000000001</v>
      </c>
      <c r="I4" s="37">
        <f>I3</f>
        <v>35.373100000000001</v>
      </c>
      <c r="J4" s="31">
        <v>1.98</v>
      </c>
      <c r="K4" s="31">
        <v>1.18</v>
      </c>
      <c r="L4" s="31" t="s">
        <v>68</v>
      </c>
      <c r="M4">
        <f t="shared" ref="M4:M29" si="0">J4-IF(L4="h",$Q$3,IF(L4="m",$Q$4,IF(L4="l",$Q$5,-99)))</f>
        <v>1.9750000000000001</v>
      </c>
      <c r="N4">
        <f t="shared" ref="N4:N29" si="1">K4-IF(L4="h",$Q$3,IF(L4="m",$Q$4,IF(L4="l",$Q$5,-99)))</f>
        <v>1.175</v>
      </c>
      <c r="P4" t="s">
        <v>62</v>
      </c>
      <c r="Q4" s="26">
        <v>4.5999999999999999E-2</v>
      </c>
    </row>
    <row r="5" spans="1:17">
      <c r="A5" s="25"/>
      <c r="B5" s="29">
        <f t="shared" ref="B5:B35" si="2">B4</f>
        <v>42404</v>
      </c>
      <c r="C5" s="46">
        <f>C4</f>
        <v>8.3333333333333329E-2</v>
      </c>
      <c r="H5" s="37">
        <f>H3</f>
        <v>-36.813600000000001</v>
      </c>
      <c r="I5" s="37">
        <f>I3</f>
        <v>35.373100000000001</v>
      </c>
      <c r="J5" s="31">
        <v>1.94</v>
      </c>
      <c r="K5" s="31">
        <v>1.1599999999999999</v>
      </c>
      <c r="L5" s="31" t="s">
        <v>68</v>
      </c>
      <c r="M5">
        <f t="shared" si="0"/>
        <v>1.9350000000000001</v>
      </c>
      <c r="N5">
        <f t="shared" si="1"/>
        <v>1.155</v>
      </c>
      <c r="P5" t="s">
        <v>63</v>
      </c>
      <c r="Q5" s="26">
        <v>5.0000000000000001E-3</v>
      </c>
    </row>
    <row r="6" spans="1:17">
      <c r="A6" s="25">
        <f>A3+1</f>
        <v>242</v>
      </c>
      <c r="B6" s="49">
        <v>42404</v>
      </c>
      <c r="C6" s="48">
        <v>0.16666666666666666</v>
      </c>
      <c r="D6" s="35">
        <v>-36.494799999999998</v>
      </c>
      <c r="E6" s="35"/>
      <c r="F6" s="35">
        <v>35.5944</v>
      </c>
      <c r="G6" s="35"/>
      <c r="H6" s="37">
        <f>IF(D6&lt;0,D6-E6/60,D6+E6/60)</f>
        <v>-36.494799999999998</v>
      </c>
      <c r="I6" s="37">
        <f>IF(F6&lt;0,F6-G6/60,F6+G6/60)</f>
        <v>35.5944</v>
      </c>
      <c r="J6" s="31">
        <v>2.15</v>
      </c>
      <c r="K6" s="31">
        <v>1.32</v>
      </c>
      <c r="L6" s="31" t="s">
        <v>68</v>
      </c>
      <c r="M6">
        <f t="shared" si="0"/>
        <v>2.145</v>
      </c>
      <c r="N6">
        <f t="shared" si="1"/>
        <v>1.3150000000000002</v>
      </c>
    </row>
    <row r="7" spans="1:17">
      <c r="A7" s="25"/>
      <c r="B7" s="29">
        <f t="shared" si="2"/>
        <v>42404</v>
      </c>
      <c r="C7" s="46">
        <f>C6</f>
        <v>0.16666666666666666</v>
      </c>
      <c r="H7" s="37">
        <f>H6</f>
        <v>-36.494799999999998</v>
      </c>
      <c r="I7" s="37">
        <f>I6</f>
        <v>35.5944</v>
      </c>
      <c r="J7" s="31">
        <v>2.17</v>
      </c>
      <c r="K7" s="31">
        <v>1.33</v>
      </c>
      <c r="L7" s="31" t="s">
        <v>68</v>
      </c>
      <c r="M7">
        <f t="shared" si="0"/>
        <v>2.165</v>
      </c>
      <c r="N7">
        <f t="shared" si="1"/>
        <v>1.3250000000000002</v>
      </c>
    </row>
    <row r="8" spans="1:17">
      <c r="A8" s="25"/>
      <c r="B8" s="29">
        <f t="shared" si="2"/>
        <v>42404</v>
      </c>
      <c r="C8" s="46">
        <f>C6</f>
        <v>0.16666666666666666</v>
      </c>
      <c r="H8" s="37">
        <f>H6</f>
        <v>-36.494799999999998</v>
      </c>
      <c r="I8" s="37">
        <f>I6</f>
        <v>35.5944</v>
      </c>
      <c r="J8" s="31">
        <v>2.13</v>
      </c>
      <c r="K8" s="31">
        <v>1.29</v>
      </c>
      <c r="L8" s="31" t="s">
        <v>68</v>
      </c>
      <c r="M8">
        <f t="shared" si="0"/>
        <v>2.125</v>
      </c>
      <c r="N8">
        <f t="shared" si="1"/>
        <v>1.2850000000000001</v>
      </c>
    </row>
    <row r="9" spans="1:17">
      <c r="A9" s="25">
        <f>A6+1</f>
        <v>243</v>
      </c>
      <c r="B9" s="49">
        <v>42404</v>
      </c>
      <c r="C9" s="48">
        <v>0.25</v>
      </c>
      <c r="D9" s="35">
        <v>-36.158700000000003</v>
      </c>
      <c r="E9" s="35"/>
      <c r="F9" s="35">
        <v>35.825429999999997</v>
      </c>
      <c r="G9" s="35"/>
      <c r="H9" s="37">
        <f>IF(D9&lt;0,D9-E9/60,D9+E9/60)</f>
        <v>-36.158700000000003</v>
      </c>
      <c r="I9" s="37">
        <f>IF(F9&lt;0,F9-G9/60,F9+G9/60)</f>
        <v>35.825429999999997</v>
      </c>
      <c r="J9" s="31">
        <v>1.98</v>
      </c>
      <c r="K9" s="31">
        <v>1.2</v>
      </c>
      <c r="L9" s="31" t="s">
        <v>68</v>
      </c>
      <c r="M9">
        <f t="shared" si="0"/>
        <v>1.9750000000000001</v>
      </c>
      <c r="N9">
        <f t="shared" si="1"/>
        <v>1.1950000000000001</v>
      </c>
    </row>
    <row r="10" spans="1:17">
      <c r="A10" s="25"/>
      <c r="B10" s="29">
        <f t="shared" si="2"/>
        <v>42404</v>
      </c>
      <c r="C10" s="46">
        <f>C9</f>
        <v>0.25</v>
      </c>
      <c r="H10" s="37">
        <f>H9</f>
        <v>-36.158700000000003</v>
      </c>
      <c r="I10" s="37">
        <f>I9</f>
        <v>35.825429999999997</v>
      </c>
      <c r="J10" s="31">
        <v>1.99</v>
      </c>
      <c r="K10" s="31">
        <v>1.2</v>
      </c>
      <c r="L10" s="31" t="s">
        <v>68</v>
      </c>
      <c r="M10">
        <f t="shared" si="0"/>
        <v>1.9850000000000001</v>
      </c>
      <c r="N10">
        <f t="shared" si="1"/>
        <v>1.1950000000000001</v>
      </c>
    </row>
    <row r="11" spans="1:17">
      <c r="A11" s="25"/>
      <c r="B11" s="29">
        <f t="shared" si="2"/>
        <v>42404</v>
      </c>
      <c r="C11" s="46">
        <f>C9</f>
        <v>0.25</v>
      </c>
      <c r="H11" s="37">
        <f>H9</f>
        <v>-36.158700000000003</v>
      </c>
      <c r="I11" s="37">
        <f>I9</f>
        <v>35.825429999999997</v>
      </c>
      <c r="J11" s="31">
        <v>2.04</v>
      </c>
      <c r="K11" s="31">
        <v>1.23</v>
      </c>
      <c r="L11" s="31" t="s">
        <v>68</v>
      </c>
      <c r="M11">
        <f t="shared" si="0"/>
        <v>2.0350000000000001</v>
      </c>
      <c r="N11">
        <f t="shared" si="1"/>
        <v>1.2250000000000001</v>
      </c>
    </row>
    <row r="12" spans="1:17">
      <c r="A12" s="25">
        <f>A9+1</f>
        <v>244</v>
      </c>
      <c r="B12" s="49">
        <v>42404</v>
      </c>
      <c r="C12" s="48">
        <v>0.33333333333333331</v>
      </c>
      <c r="D12" s="35">
        <v>-35.884799999999998</v>
      </c>
      <c r="E12" s="35"/>
      <c r="F12" s="35">
        <v>36.071399999999997</v>
      </c>
      <c r="G12" s="35"/>
      <c r="H12" s="37">
        <f>IF(D12&lt;0,D12-E12/60,D12+E12/60)</f>
        <v>-35.884799999999998</v>
      </c>
      <c r="I12" s="37">
        <f>IF(F12&lt;0,F12-G12/60,F12+G12/60)</f>
        <v>36.071399999999997</v>
      </c>
      <c r="J12" s="31">
        <v>1.7</v>
      </c>
      <c r="K12" s="31">
        <v>1.03</v>
      </c>
      <c r="L12" s="31" t="s">
        <v>68</v>
      </c>
      <c r="M12">
        <f t="shared" si="0"/>
        <v>1.6950000000000001</v>
      </c>
      <c r="N12">
        <f t="shared" si="1"/>
        <v>1.0250000000000001</v>
      </c>
    </row>
    <row r="13" spans="1:17">
      <c r="A13" s="25"/>
      <c r="B13" s="29">
        <f t="shared" si="2"/>
        <v>42404</v>
      </c>
      <c r="C13" s="46">
        <f>C12</f>
        <v>0.33333333333333331</v>
      </c>
      <c r="H13" s="37">
        <f>H12</f>
        <v>-35.884799999999998</v>
      </c>
      <c r="I13" s="37">
        <f>I12</f>
        <v>36.071399999999997</v>
      </c>
      <c r="J13" s="31">
        <v>1.64</v>
      </c>
      <c r="K13" s="31">
        <v>0.96799999999999997</v>
      </c>
      <c r="L13" s="31" t="s">
        <v>68</v>
      </c>
      <c r="M13">
        <f t="shared" si="0"/>
        <v>1.635</v>
      </c>
      <c r="N13">
        <f t="shared" si="1"/>
        <v>0.96299999999999997</v>
      </c>
    </row>
    <row r="14" spans="1:17">
      <c r="A14" s="25"/>
      <c r="B14" s="29">
        <f t="shared" si="2"/>
        <v>42404</v>
      </c>
      <c r="C14" s="46">
        <f>C12</f>
        <v>0.33333333333333331</v>
      </c>
      <c r="H14" s="37">
        <f>H12</f>
        <v>-35.884799999999998</v>
      </c>
      <c r="I14" s="37">
        <f>I12</f>
        <v>36.071399999999997</v>
      </c>
      <c r="J14" s="31">
        <v>1.74</v>
      </c>
      <c r="K14" s="31">
        <v>1.08</v>
      </c>
      <c r="L14" s="31" t="s">
        <v>68</v>
      </c>
      <c r="M14">
        <f t="shared" si="0"/>
        <v>1.7350000000000001</v>
      </c>
      <c r="N14">
        <f t="shared" si="1"/>
        <v>1.0750000000000002</v>
      </c>
    </row>
    <row r="15" spans="1:17">
      <c r="A15" s="25">
        <f>A12+1</f>
        <v>245</v>
      </c>
      <c r="B15" s="49"/>
      <c r="C15" s="48"/>
      <c r="D15" s="35"/>
      <c r="E15" s="35"/>
      <c r="F15" s="35"/>
      <c r="G15" s="35"/>
      <c r="H15" s="37">
        <f>IF(D15&lt;0,D15-E15/60,D15+E15/60)</f>
        <v>0</v>
      </c>
      <c r="I15" s="37">
        <f>IF(F15&lt;0,F15-G15/60,F15+G15/60)</f>
        <v>0</v>
      </c>
      <c r="J15" s="31"/>
      <c r="K15" s="31"/>
      <c r="L15" s="31"/>
      <c r="M15">
        <f t="shared" si="0"/>
        <v>99</v>
      </c>
      <c r="N15">
        <f t="shared" si="1"/>
        <v>99</v>
      </c>
    </row>
    <row r="16" spans="1:17">
      <c r="A16" s="25"/>
      <c r="B16" s="29">
        <f t="shared" si="2"/>
        <v>0</v>
      </c>
      <c r="C16" s="46">
        <f>C15</f>
        <v>0</v>
      </c>
      <c r="H16" s="37">
        <f>H15</f>
        <v>0</v>
      </c>
      <c r="I16" s="37">
        <f>I15</f>
        <v>0</v>
      </c>
      <c r="J16" s="31"/>
      <c r="K16" s="31"/>
      <c r="L16" s="31"/>
      <c r="M16">
        <f t="shared" si="0"/>
        <v>99</v>
      </c>
      <c r="N16">
        <f t="shared" si="1"/>
        <v>99</v>
      </c>
    </row>
    <row r="17" spans="1:14">
      <c r="A17" s="25"/>
      <c r="B17" s="29">
        <f t="shared" si="2"/>
        <v>0</v>
      </c>
      <c r="C17" s="46">
        <f>C15</f>
        <v>0</v>
      </c>
      <c r="H17" s="37">
        <f>H15</f>
        <v>0</v>
      </c>
      <c r="I17" s="37">
        <f>I15</f>
        <v>0</v>
      </c>
      <c r="J17" s="31"/>
      <c r="K17" s="31"/>
      <c r="L17" s="31"/>
      <c r="M17">
        <f t="shared" si="0"/>
        <v>99</v>
      </c>
      <c r="N17">
        <f t="shared" si="1"/>
        <v>99</v>
      </c>
    </row>
    <row r="18" spans="1:14">
      <c r="A18" s="25">
        <f>A15+1</f>
        <v>246</v>
      </c>
      <c r="B18" s="49"/>
      <c r="C18" s="48"/>
      <c r="D18" s="35"/>
      <c r="E18" s="35"/>
      <c r="F18" s="35"/>
      <c r="G18" s="35"/>
      <c r="H18" s="37">
        <f>IF(D18&lt;0,D18-E18/60,D18+E18/60)</f>
        <v>0</v>
      </c>
      <c r="I18" s="37">
        <f>IF(F18&lt;0,F18-G18/60,F18+G18/60)</f>
        <v>0</v>
      </c>
      <c r="J18" s="31"/>
      <c r="K18" s="31"/>
      <c r="L18" s="31"/>
      <c r="M18">
        <f t="shared" si="0"/>
        <v>99</v>
      </c>
      <c r="N18">
        <f t="shared" si="1"/>
        <v>99</v>
      </c>
    </row>
    <row r="19" spans="1:14">
      <c r="A19" s="25"/>
      <c r="B19" s="29">
        <f t="shared" si="2"/>
        <v>0</v>
      </c>
      <c r="C19" s="46">
        <f>C18</f>
        <v>0</v>
      </c>
      <c r="H19" s="37">
        <f>H18</f>
        <v>0</v>
      </c>
      <c r="I19" s="37">
        <f>I18</f>
        <v>0</v>
      </c>
      <c r="J19" s="31"/>
      <c r="K19" s="31"/>
      <c r="L19" s="31"/>
      <c r="M19">
        <f t="shared" si="0"/>
        <v>99</v>
      </c>
      <c r="N19">
        <f t="shared" si="1"/>
        <v>99</v>
      </c>
    </row>
    <row r="20" spans="1:14">
      <c r="A20" s="25"/>
      <c r="B20" s="29">
        <f t="shared" si="2"/>
        <v>0</v>
      </c>
      <c r="C20" s="46">
        <f>C18</f>
        <v>0</v>
      </c>
      <c r="H20" s="37">
        <f>H18</f>
        <v>0</v>
      </c>
      <c r="I20" s="37">
        <f>I18</f>
        <v>0</v>
      </c>
      <c r="J20" s="31"/>
      <c r="K20" s="31"/>
      <c r="L20" s="31"/>
      <c r="M20">
        <f t="shared" si="0"/>
        <v>99</v>
      </c>
      <c r="N20">
        <f t="shared" si="1"/>
        <v>99</v>
      </c>
    </row>
    <row r="21" spans="1:14">
      <c r="A21" s="25">
        <f>A18+1</f>
        <v>247</v>
      </c>
      <c r="B21" s="49"/>
      <c r="C21" s="48" t="s">
        <v>55</v>
      </c>
      <c r="D21" s="35"/>
      <c r="E21" s="35"/>
      <c r="F21" s="35"/>
      <c r="G21" s="35"/>
      <c r="H21" s="37">
        <f>IF(D21&lt;0,D21-E21/60,D21+E21/60)</f>
        <v>0</v>
      </c>
      <c r="I21" s="37">
        <f>IF(F21&lt;0,F21-G21/60,F21+G21/60)</f>
        <v>0</v>
      </c>
      <c r="J21" s="31"/>
      <c r="K21" s="31"/>
      <c r="L21" s="31"/>
      <c r="M21">
        <f t="shared" si="0"/>
        <v>99</v>
      </c>
      <c r="N21">
        <f t="shared" si="1"/>
        <v>99</v>
      </c>
    </row>
    <row r="22" spans="1:14">
      <c r="A22" s="25"/>
      <c r="B22" s="29">
        <f t="shared" si="2"/>
        <v>0</v>
      </c>
      <c r="C22" s="46" t="str">
        <f>C21</f>
        <v xml:space="preserve"> </v>
      </c>
      <c r="H22" s="37">
        <f>H21</f>
        <v>0</v>
      </c>
      <c r="I22" s="37">
        <f>I21</f>
        <v>0</v>
      </c>
      <c r="J22" s="31"/>
      <c r="K22" s="31"/>
      <c r="L22" s="31"/>
      <c r="M22">
        <f t="shared" si="0"/>
        <v>99</v>
      </c>
      <c r="N22">
        <f t="shared" si="1"/>
        <v>99</v>
      </c>
    </row>
    <row r="23" spans="1:14">
      <c r="A23" s="25"/>
      <c r="B23" s="29">
        <f t="shared" si="2"/>
        <v>0</v>
      </c>
      <c r="C23" s="46" t="str">
        <f>C21</f>
        <v xml:space="preserve"> </v>
      </c>
      <c r="H23" s="37">
        <f>H21</f>
        <v>0</v>
      </c>
      <c r="I23" s="37">
        <f>I21</f>
        <v>0</v>
      </c>
      <c r="J23" s="31"/>
      <c r="K23" s="31"/>
      <c r="L23" s="31"/>
      <c r="M23">
        <f t="shared" si="0"/>
        <v>99</v>
      </c>
      <c r="N23">
        <f t="shared" si="1"/>
        <v>99</v>
      </c>
    </row>
    <row r="24" spans="1:14">
      <c r="A24" s="25">
        <f>A21+1</f>
        <v>248</v>
      </c>
      <c r="B24" s="49"/>
      <c r="C24" s="48" t="s">
        <v>55</v>
      </c>
      <c r="D24" s="35"/>
      <c r="E24" s="35"/>
      <c r="F24" s="35"/>
      <c r="G24" s="35"/>
      <c r="H24" s="37">
        <f>IF(D24&lt;0,D24-E24/60,D24+E24/60)</f>
        <v>0</v>
      </c>
      <c r="I24" s="37">
        <f>IF(F24&lt;0,F24-G24/60,F24+G24/60)</f>
        <v>0</v>
      </c>
      <c r="J24" s="31"/>
      <c r="K24" s="31"/>
      <c r="L24" s="31"/>
      <c r="M24">
        <f t="shared" si="0"/>
        <v>99</v>
      </c>
      <c r="N24">
        <f t="shared" si="1"/>
        <v>99</v>
      </c>
    </row>
    <row r="25" spans="1:14">
      <c r="A25" s="25"/>
      <c r="B25" s="29">
        <f t="shared" si="2"/>
        <v>0</v>
      </c>
      <c r="C25" s="46" t="str">
        <f>C24</f>
        <v xml:space="preserve"> </v>
      </c>
      <c r="H25" s="37">
        <f>H24</f>
        <v>0</v>
      </c>
      <c r="I25" s="37">
        <f>I24</f>
        <v>0</v>
      </c>
      <c r="J25" s="31"/>
      <c r="K25" s="31"/>
      <c r="L25" s="31"/>
      <c r="M25">
        <f t="shared" si="0"/>
        <v>99</v>
      </c>
      <c r="N25">
        <f t="shared" si="1"/>
        <v>99</v>
      </c>
    </row>
    <row r="26" spans="1:14">
      <c r="A26" s="25"/>
      <c r="B26" s="29">
        <f t="shared" si="2"/>
        <v>0</v>
      </c>
      <c r="C26" s="46" t="str">
        <f>C24</f>
        <v xml:space="preserve"> </v>
      </c>
      <c r="H26" s="37">
        <f>H24</f>
        <v>0</v>
      </c>
      <c r="I26" s="37">
        <f>I24</f>
        <v>0</v>
      </c>
      <c r="J26" s="31"/>
      <c r="K26" s="31"/>
      <c r="L26" s="31"/>
      <c r="M26">
        <f t="shared" si="0"/>
        <v>99</v>
      </c>
      <c r="N26">
        <f t="shared" si="1"/>
        <v>99</v>
      </c>
    </row>
    <row r="27" spans="1:14">
      <c r="A27" s="25">
        <f>A24+1</f>
        <v>249</v>
      </c>
      <c r="B27" s="49"/>
      <c r="C27" s="48" t="s">
        <v>55</v>
      </c>
      <c r="D27" s="35"/>
      <c r="E27" s="35"/>
      <c r="F27" s="35"/>
      <c r="G27" s="35"/>
      <c r="H27" s="37">
        <f>IF(D27&lt;0,D27-E27/60,D27+E27/60)</f>
        <v>0</v>
      </c>
      <c r="I27" s="37">
        <f>IF(F27&lt;0,F27-G27/60,F27+G27/60)</f>
        <v>0</v>
      </c>
      <c r="J27" s="31"/>
      <c r="K27" s="31"/>
      <c r="L27" s="31"/>
      <c r="M27">
        <f t="shared" si="0"/>
        <v>99</v>
      </c>
      <c r="N27">
        <f t="shared" si="1"/>
        <v>99</v>
      </c>
    </row>
    <row r="28" spans="1:14">
      <c r="A28" s="25"/>
      <c r="B28" s="29">
        <f t="shared" si="2"/>
        <v>0</v>
      </c>
      <c r="C28" s="46" t="str">
        <f>C27</f>
        <v xml:space="preserve"> </v>
      </c>
      <c r="H28" s="37">
        <f>H27</f>
        <v>0</v>
      </c>
      <c r="I28" s="37">
        <f>I27</f>
        <v>0</v>
      </c>
      <c r="J28" s="31"/>
      <c r="K28" s="31"/>
      <c r="L28" s="31"/>
      <c r="M28">
        <f t="shared" si="0"/>
        <v>99</v>
      </c>
      <c r="N28">
        <f t="shared" si="1"/>
        <v>99</v>
      </c>
    </row>
    <row r="29" spans="1:14">
      <c r="A29" s="25"/>
      <c r="B29" s="29">
        <f t="shared" si="2"/>
        <v>0</v>
      </c>
      <c r="C29" s="46" t="str">
        <f>C27</f>
        <v xml:space="preserve"> </v>
      </c>
      <c r="H29" s="37">
        <f>H27</f>
        <v>0</v>
      </c>
      <c r="I29" s="37">
        <f>I27</f>
        <v>0</v>
      </c>
      <c r="J29" s="31"/>
      <c r="K29" s="31"/>
      <c r="L29" s="31"/>
      <c r="M29">
        <f t="shared" si="0"/>
        <v>99</v>
      </c>
      <c r="N29">
        <f t="shared" si="1"/>
        <v>99</v>
      </c>
    </row>
    <row r="30" spans="1:14">
      <c r="A30" s="25">
        <f>A27+1</f>
        <v>250</v>
      </c>
      <c r="B30" s="49"/>
      <c r="C30" s="48" t="s">
        <v>55</v>
      </c>
      <c r="D30" s="35"/>
      <c r="E30" s="35"/>
      <c r="F30" s="35"/>
      <c r="G30" s="35"/>
      <c r="H30" s="37">
        <f>IF(D30&lt;0,D30-E30/60,D30+E30/60)</f>
        <v>0</v>
      </c>
      <c r="I30" s="37">
        <f>IF(F30&lt;0,F30-G30/60,F30+G30/60)</f>
        <v>0</v>
      </c>
      <c r="J30" s="31"/>
      <c r="K30" s="31"/>
      <c r="L30" s="31"/>
      <c r="M30">
        <f t="shared" ref="M30:M35" si="3">J30-IF(L30="h",$Q$3,IF(L30="m",$Q$4,IF(L30="l",$Q$5,-99)))</f>
        <v>99</v>
      </c>
      <c r="N30">
        <f t="shared" ref="N30:N35" si="4">K30-IF(L30="h",$Q$3,IF(L30="m",$Q$4,IF(L30="l",$Q$5,-99)))</f>
        <v>99</v>
      </c>
    </row>
    <row r="31" spans="1:14">
      <c r="A31" s="25"/>
      <c r="B31" s="29">
        <f t="shared" si="2"/>
        <v>0</v>
      </c>
      <c r="C31" s="46" t="str">
        <f>C30</f>
        <v xml:space="preserve"> </v>
      </c>
      <c r="H31" s="37">
        <f>H30</f>
        <v>0</v>
      </c>
      <c r="I31" s="37">
        <f>I30</f>
        <v>0</v>
      </c>
      <c r="J31" s="31"/>
      <c r="K31" s="31"/>
      <c r="L31" s="31"/>
      <c r="M31">
        <f t="shared" si="3"/>
        <v>99</v>
      </c>
      <c r="N31">
        <f t="shared" si="4"/>
        <v>99</v>
      </c>
    </row>
    <row r="32" spans="1:14">
      <c r="A32" s="25"/>
      <c r="B32" s="29">
        <f t="shared" si="2"/>
        <v>0</v>
      </c>
      <c r="C32" s="46" t="str">
        <f>C30</f>
        <v xml:space="preserve"> </v>
      </c>
      <c r="H32" s="37">
        <f>H30</f>
        <v>0</v>
      </c>
      <c r="I32" s="37">
        <f>I30</f>
        <v>0</v>
      </c>
      <c r="J32" s="31"/>
      <c r="K32" s="31"/>
      <c r="L32" s="31"/>
      <c r="M32">
        <f t="shared" si="3"/>
        <v>99</v>
      </c>
      <c r="N32">
        <f t="shared" si="4"/>
        <v>99</v>
      </c>
    </row>
    <row r="33" spans="1:14">
      <c r="A33" s="25">
        <f>A30+1</f>
        <v>251</v>
      </c>
      <c r="B33" s="49"/>
      <c r="C33" s="48" t="s">
        <v>55</v>
      </c>
      <c r="D33" s="35"/>
      <c r="E33" s="35"/>
      <c r="F33" s="35"/>
      <c r="G33" s="35"/>
      <c r="H33" s="37">
        <f>IF(D33&lt;0,D33-E33/60,D33+E33/60)</f>
        <v>0</v>
      </c>
      <c r="I33" s="37">
        <f>IF(F33&lt;0,F33-G33/60,F33+G33/60)</f>
        <v>0</v>
      </c>
      <c r="J33" s="31"/>
      <c r="K33" s="31"/>
      <c r="L33" s="31"/>
      <c r="M33">
        <f t="shared" si="3"/>
        <v>99</v>
      </c>
      <c r="N33">
        <f t="shared" si="4"/>
        <v>99</v>
      </c>
    </row>
    <row r="34" spans="1:14">
      <c r="A34" s="25"/>
      <c r="B34" s="29">
        <f t="shared" si="2"/>
        <v>0</v>
      </c>
      <c r="C34" s="46" t="str">
        <f>C33</f>
        <v xml:space="preserve"> </v>
      </c>
      <c r="H34" s="37">
        <f>H33</f>
        <v>0</v>
      </c>
      <c r="I34" s="37">
        <f>I33</f>
        <v>0</v>
      </c>
      <c r="J34" s="31"/>
      <c r="K34" s="31"/>
      <c r="L34" s="31"/>
      <c r="M34">
        <f t="shared" si="3"/>
        <v>99</v>
      </c>
      <c r="N34">
        <f t="shared" si="4"/>
        <v>99</v>
      </c>
    </row>
    <row r="35" spans="1:14">
      <c r="A35" s="25"/>
      <c r="B35" s="29">
        <f t="shared" si="2"/>
        <v>0</v>
      </c>
      <c r="C35" s="46" t="str">
        <f>C33</f>
        <v xml:space="preserve"> </v>
      </c>
      <c r="H35" s="37">
        <f>H33</f>
        <v>0</v>
      </c>
      <c r="I35" s="37">
        <f>I33</f>
        <v>0</v>
      </c>
      <c r="J35" s="31"/>
      <c r="K35" s="31"/>
      <c r="L35" s="31"/>
      <c r="M35">
        <f t="shared" si="3"/>
        <v>99</v>
      </c>
      <c r="N35">
        <f t="shared" si="4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topLeftCell="A7" workbookViewId="0">
      <selection activeCell="A35" sqref="A35"/>
    </sheetView>
  </sheetViews>
  <sheetFormatPr defaultColWidth="11.46484375" defaultRowHeight="12.75"/>
  <cols>
    <col min="1" max="1" width="10.265625" customWidth="1"/>
    <col min="2" max="2" width="6" customWidth="1"/>
    <col min="3" max="3" width="10.19921875" customWidth="1"/>
    <col min="4" max="4" width="9" style="23" customWidth="1"/>
    <col min="5" max="5" width="9.46484375" customWidth="1"/>
    <col min="6" max="6" width="8.796875" customWidth="1"/>
    <col min="7" max="7" width="8.73046875" customWidth="1"/>
    <col min="8" max="8" width="9.796875" customWidth="1"/>
    <col min="9" max="9" width="6.53125" style="4" customWidth="1"/>
    <col min="10" max="10" width="6.53125" style="21" customWidth="1"/>
    <col min="11" max="11" width="8" customWidth="1"/>
    <col min="12" max="12" width="10.53125" customWidth="1"/>
    <col min="13" max="13" width="9.73046875" customWidth="1"/>
    <col min="14" max="14" width="9.265625" customWidth="1"/>
    <col min="15" max="15" width="8.19921875" customWidth="1"/>
    <col min="16" max="16" width="9.265625" customWidth="1"/>
    <col min="17" max="17" width="9" customWidth="1"/>
    <col min="18" max="18" width="8.53125" customWidth="1"/>
    <col min="19" max="19" width="11.46484375" customWidth="1"/>
    <col min="20" max="20" width="9.46484375" customWidth="1"/>
    <col min="21" max="21" width="10" customWidth="1"/>
    <col min="22" max="22" width="12.53125" customWidth="1"/>
  </cols>
  <sheetData>
    <row r="1" spans="1:23" s="12" customFormat="1" ht="30" customHeight="1">
      <c r="A1" s="5" t="s">
        <v>0</v>
      </c>
      <c r="B1" s="5" t="s">
        <v>1</v>
      </c>
      <c r="C1" s="5" t="s">
        <v>2</v>
      </c>
      <c r="D1" s="2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5" t="s">
        <v>22</v>
      </c>
      <c r="M1" s="9" t="s">
        <v>11</v>
      </c>
      <c r="N1" s="9" t="s">
        <v>12</v>
      </c>
      <c r="O1" s="9" t="s">
        <v>13</v>
      </c>
      <c r="P1" s="9" t="s">
        <v>14</v>
      </c>
      <c r="Q1" s="10" t="s">
        <v>15</v>
      </c>
      <c r="R1" s="10" t="s">
        <v>16</v>
      </c>
      <c r="S1" s="10" t="s">
        <v>17</v>
      </c>
      <c r="T1" s="11" t="s">
        <v>18</v>
      </c>
      <c r="U1" s="11" t="s">
        <v>19</v>
      </c>
      <c r="V1" s="11" t="s">
        <v>20</v>
      </c>
      <c r="W1" s="12" t="s">
        <v>64</v>
      </c>
    </row>
    <row r="2" spans="1:23" s="20" customFormat="1" ht="13.05" customHeight="1">
      <c r="A2" t="str">
        <f>CONCATENATE(Entry!$A$3,"A")</f>
        <v>241A</v>
      </c>
      <c r="B2" s="13" t="s">
        <v>21</v>
      </c>
      <c r="C2" s="28">
        <f>Entry!B3</f>
        <v>42404</v>
      </c>
      <c r="D2" s="30">
        <f>Entry!C3</f>
        <v>8.3333333333333329E-2</v>
      </c>
      <c r="E2" s="24">
        <f>Entry!H3</f>
        <v>-36.813600000000001</v>
      </c>
      <c r="F2" s="24">
        <f>Entry!I3</f>
        <v>35.373100000000001</v>
      </c>
      <c r="G2" s="13">
        <v>100</v>
      </c>
      <c r="H2" s="13">
        <v>10</v>
      </c>
      <c r="I2">
        <f>Entry!M3</f>
        <v>1.8250000000000002</v>
      </c>
      <c r="J2">
        <f>Entry!N3</f>
        <v>1.1150000000000002</v>
      </c>
      <c r="K2" s="14">
        <v>1</v>
      </c>
      <c r="L2" s="15">
        <f>Entry!O3</f>
        <v>1.9438</v>
      </c>
      <c r="M2" s="16">
        <f t="shared" ref="M2:M26" si="0">I2*(H2/G2)*K2</f>
        <v>0.18250000000000002</v>
      </c>
      <c r="N2" s="16">
        <f t="shared" ref="N2:N26" si="1">I2/J2</f>
        <v>1.6367713004484303</v>
      </c>
      <c r="O2" s="17"/>
      <c r="P2" s="17"/>
      <c r="Q2" s="18">
        <f t="shared" ref="Q2:Q24" si="2">(I2-J2)*L2*(H2/G2)*K2</f>
        <v>0.13800979999999999</v>
      </c>
      <c r="R2" s="18">
        <f t="shared" ref="R2:R24" si="3">L2*(1.84*J2-I2)*(H2/G2)*K2</f>
        <v>4.4046508000000067E-2</v>
      </c>
      <c r="S2" s="18">
        <f t="shared" ref="S2:S24" si="4">Q2+R2</f>
        <v>0.18205630800000006</v>
      </c>
      <c r="T2" s="19"/>
      <c r="U2" s="19"/>
      <c r="V2" s="19"/>
    </row>
    <row r="3" spans="1:23">
      <c r="A3" t="str">
        <f>CONCATENATE(Entry!$A$3,"B")</f>
        <v>241B</v>
      </c>
      <c r="B3" s="1" t="s">
        <v>21</v>
      </c>
      <c r="C3" s="28">
        <f>$C$2</f>
        <v>42404</v>
      </c>
      <c r="D3" s="30">
        <f>Entry!C4</f>
        <v>8.3333333333333329E-2</v>
      </c>
      <c r="E3" s="24">
        <f>Entry!H4</f>
        <v>-36.813600000000001</v>
      </c>
      <c r="F3" s="24">
        <f>Entry!I4</f>
        <v>35.373100000000001</v>
      </c>
      <c r="G3" s="1">
        <v>100</v>
      </c>
      <c r="H3" s="1">
        <v>10</v>
      </c>
      <c r="I3">
        <f>Entry!M4</f>
        <v>1.9750000000000001</v>
      </c>
      <c r="J3">
        <f>Entry!N4</f>
        <v>1.175</v>
      </c>
      <c r="K3" s="14">
        <v>1</v>
      </c>
      <c r="L3" s="15">
        <f>L2</f>
        <v>1.9438</v>
      </c>
      <c r="M3" s="2">
        <f t="shared" si="0"/>
        <v>0.19750000000000001</v>
      </c>
      <c r="N3" s="2">
        <f t="shared" si="1"/>
        <v>1.6808510638297873</v>
      </c>
      <c r="O3" s="2"/>
      <c r="P3" s="2"/>
      <c r="Q3" s="3">
        <f t="shared" si="2"/>
        <v>0.155504</v>
      </c>
      <c r="R3" s="3">
        <f t="shared" si="3"/>
        <v>3.6349060000000058E-2</v>
      </c>
      <c r="S3" s="3">
        <f t="shared" si="4"/>
        <v>0.19185306000000008</v>
      </c>
      <c r="T3" s="3"/>
      <c r="U3" s="3"/>
      <c r="V3" s="3"/>
    </row>
    <row r="4" spans="1:23">
      <c r="A4" t="str">
        <f>CONCATENATE(Entry!$A$3,"C")</f>
        <v>241C</v>
      </c>
      <c r="B4" s="1" t="s">
        <v>21</v>
      </c>
      <c r="C4" s="28">
        <f t="shared" ref="C4:C34" si="5">$C$2</f>
        <v>42404</v>
      </c>
      <c r="D4" s="30">
        <f>Entry!C5</f>
        <v>8.3333333333333329E-2</v>
      </c>
      <c r="E4" s="24">
        <f>Entry!H5</f>
        <v>-36.813600000000001</v>
      </c>
      <c r="F4" s="24">
        <f>Entry!I5</f>
        <v>35.373100000000001</v>
      </c>
      <c r="G4" s="1">
        <v>100</v>
      </c>
      <c r="H4" s="1">
        <v>10</v>
      </c>
      <c r="I4">
        <f>Entry!M5</f>
        <v>1.9350000000000001</v>
      </c>
      <c r="J4">
        <f>Entry!N5</f>
        <v>1.155</v>
      </c>
      <c r="K4" s="14">
        <v>1</v>
      </c>
      <c r="L4" s="15">
        <f t="shared" ref="L4:L34" si="6">L3</f>
        <v>1.9438</v>
      </c>
      <c r="M4" s="2">
        <f t="shared" si="0"/>
        <v>0.19350000000000001</v>
      </c>
      <c r="N4" s="2">
        <f t="shared" si="1"/>
        <v>1.6753246753246753</v>
      </c>
      <c r="O4" s="2">
        <f>(M2+M3+M4)/3</f>
        <v>0.19116666666666668</v>
      </c>
      <c r="P4" s="2">
        <f>(N2+N3+N4)/3</f>
        <v>1.6643156798676308</v>
      </c>
      <c r="Q4" s="3">
        <f t="shared" si="2"/>
        <v>0.15161640000000001</v>
      </c>
      <c r="R4" s="3">
        <f t="shared" si="3"/>
        <v>3.6971075999999985E-2</v>
      </c>
      <c r="S4" s="3">
        <f t="shared" si="4"/>
        <v>0.188587476</v>
      </c>
      <c r="T4" s="3">
        <f>(Q2+Q3+Q4)/3</f>
        <v>0.14837673333333334</v>
      </c>
      <c r="U4" s="3">
        <f>(R2+R3+R4)/3</f>
        <v>3.9122214666666703E-2</v>
      </c>
      <c r="V4" s="3">
        <f>(S2+S3+S4)/3</f>
        <v>0.18749894800000003</v>
      </c>
      <c r="W4">
        <f>STDEV(Q2:Q4)</f>
        <v>9.186040414309829E-3</v>
      </c>
    </row>
    <row r="5" spans="1:23">
      <c r="A5" t="str">
        <f>CONCATENATE(Entry!$A$6,"A")</f>
        <v>242A</v>
      </c>
      <c r="B5" s="1" t="s">
        <v>21</v>
      </c>
      <c r="C5" s="28">
        <f t="shared" si="5"/>
        <v>42404</v>
      </c>
      <c r="D5" s="30">
        <f>Entry!C6</f>
        <v>0.16666666666666666</v>
      </c>
      <c r="E5" s="24">
        <f>Entry!H6</f>
        <v>-36.494799999999998</v>
      </c>
      <c r="F5" s="24">
        <f>Entry!I6</f>
        <v>35.5944</v>
      </c>
      <c r="G5" s="1">
        <v>100</v>
      </c>
      <c r="H5" s="1">
        <v>10</v>
      </c>
      <c r="I5">
        <f>Entry!M6</f>
        <v>2.145</v>
      </c>
      <c r="J5">
        <f>Entry!N6</f>
        <v>1.3150000000000002</v>
      </c>
      <c r="K5" s="14">
        <v>1</v>
      </c>
      <c r="L5" s="15">
        <f t="shared" si="6"/>
        <v>1.9438</v>
      </c>
      <c r="M5" s="2">
        <f t="shared" si="0"/>
        <v>0.21450000000000002</v>
      </c>
      <c r="N5" s="2">
        <f t="shared" si="1"/>
        <v>1.6311787072243344</v>
      </c>
      <c r="O5" s="2"/>
      <c r="P5" s="2"/>
      <c r="Q5" s="3">
        <f t="shared" si="2"/>
        <v>0.16133539999999999</v>
      </c>
      <c r="R5" s="3">
        <f t="shared" si="3"/>
        <v>5.3376748000000078E-2</v>
      </c>
      <c r="S5" s="3">
        <f t="shared" si="4"/>
        <v>0.21471214800000007</v>
      </c>
      <c r="T5" s="3"/>
      <c r="U5" s="3"/>
      <c r="V5" s="3"/>
    </row>
    <row r="6" spans="1:23">
      <c r="A6" t="str">
        <f>CONCATENATE(Entry!$A$6,"B")</f>
        <v>242B</v>
      </c>
      <c r="B6" s="1" t="s">
        <v>21</v>
      </c>
      <c r="C6" s="28">
        <f t="shared" si="5"/>
        <v>42404</v>
      </c>
      <c r="D6" s="30">
        <f>Entry!C7</f>
        <v>0.16666666666666666</v>
      </c>
      <c r="E6" s="24">
        <f>Entry!H7</f>
        <v>-36.494799999999998</v>
      </c>
      <c r="F6" s="24">
        <f>Entry!I7</f>
        <v>35.5944</v>
      </c>
      <c r="G6" s="1">
        <v>100</v>
      </c>
      <c r="H6" s="1">
        <v>10</v>
      </c>
      <c r="I6">
        <f>Entry!M7</f>
        <v>2.165</v>
      </c>
      <c r="J6">
        <f>Entry!N7</f>
        <v>1.3250000000000002</v>
      </c>
      <c r="K6" s="14">
        <v>1</v>
      </c>
      <c r="L6" s="15">
        <f t="shared" si="6"/>
        <v>1.9438</v>
      </c>
      <c r="M6" s="2">
        <f t="shared" si="0"/>
        <v>0.21650000000000003</v>
      </c>
      <c r="N6" s="2">
        <f t="shared" si="1"/>
        <v>1.6339622641509433</v>
      </c>
      <c r="O6" s="2"/>
      <c r="P6" s="2"/>
      <c r="Q6" s="3">
        <f t="shared" si="2"/>
        <v>0.16327919999999999</v>
      </c>
      <c r="R6" s="3">
        <f t="shared" si="3"/>
        <v>5.3065740000000111E-2</v>
      </c>
      <c r="S6" s="3">
        <f t="shared" si="4"/>
        <v>0.2163449400000001</v>
      </c>
      <c r="T6" s="3"/>
      <c r="U6" s="3"/>
      <c r="V6" s="3"/>
    </row>
    <row r="7" spans="1:23">
      <c r="A7" t="str">
        <f>CONCATENATE(Entry!$A$6,"C")</f>
        <v>242C</v>
      </c>
      <c r="B7" s="1" t="s">
        <v>21</v>
      </c>
      <c r="C7" s="28">
        <f t="shared" si="5"/>
        <v>42404</v>
      </c>
      <c r="D7" s="30">
        <f>Entry!C8</f>
        <v>0.16666666666666666</v>
      </c>
      <c r="E7" s="24">
        <f>Entry!H8</f>
        <v>-36.494799999999998</v>
      </c>
      <c r="F7" s="24">
        <f>Entry!I8</f>
        <v>35.5944</v>
      </c>
      <c r="G7" s="1">
        <v>100</v>
      </c>
      <c r="H7" s="1">
        <v>10</v>
      </c>
      <c r="I7">
        <f>Entry!M8</f>
        <v>2.125</v>
      </c>
      <c r="J7">
        <f>Entry!N8</f>
        <v>1.2850000000000001</v>
      </c>
      <c r="K7" s="14">
        <v>1</v>
      </c>
      <c r="L7" s="15">
        <f t="shared" si="6"/>
        <v>1.9438</v>
      </c>
      <c r="M7" s="2">
        <f t="shared" si="0"/>
        <v>0.21250000000000002</v>
      </c>
      <c r="N7" s="2">
        <f t="shared" si="1"/>
        <v>1.6536964980544746</v>
      </c>
      <c r="O7" s="2">
        <f>(M5+M6+M7)/3</f>
        <v>0.21450000000000002</v>
      </c>
      <c r="P7" s="2">
        <f>(N5+N6+N7)/3</f>
        <v>1.6396124898099174</v>
      </c>
      <c r="Q7" s="3">
        <f t="shared" si="2"/>
        <v>0.16327919999999999</v>
      </c>
      <c r="R7" s="3">
        <f t="shared" si="3"/>
        <v>4.6534572000000052E-2</v>
      </c>
      <c r="S7" s="3">
        <f t="shared" si="4"/>
        <v>0.20981377200000004</v>
      </c>
      <c r="T7" s="3">
        <f>(Q5+Q6+Q7)/3</f>
        <v>0.16263126666666664</v>
      </c>
      <c r="U7" s="3">
        <f>(R5+R6+R7)/3</f>
        <v>5.0992353333333414E-2</v>
      </c>
      <c r="V7" s="3">
        <f>(S5+S6+S7)/3</f>
        <v>0.2136236200000001</v>
      </c>
      <c r="W7">
        <f>STDEV(Q5:Q7)</f>
        <v>1.1222534532507921E-3</v>
      </c>
    </row>
    <row r="8" spans="1:23">
      <c r="A8" t="str">
        <f>CONCATENATE(Entry!$A$9,"A")</f>
        <v>243A</v>
      </c>
      <c r="B8" s="1" t="s">
        <v>21</v>
      </c>
      <c r="C8" s="28">
        <f t="shared" si="5"/>
        <v>42404</v>
      </c>
      <c r="D8" s="30">
        <f>Entry!C9</f>
        <v>0.25</v>
      </c>
      <c r="E8" s="24">
        <f>Entry!H9</f>
        <v>-36.158700000000003</v>
      </c>
      <c r="F8" s="24">
        <f>Entry!I9</f>
        <v>35.825429999999997</v>
      </c>
      <c r="G8" s="1">
        <v>100</v>
      </c>
      <c r="H8" s="1">
        <v>10</v>
      </c>
      <c r="I8">
        <f>Entry!M9</f>
        <v>1.9750000000000001</v>
      </c>
      <c r="J8">
        <f>Entry!N9</f>
        <v>1.1950000000000001</v>
      </c>
      <c r="K8" s="14">
        <v>1</v>
      </c>
      <c r="L8" s="15">
        <f t="shared" si="6"/>
        <v>1.9438</v>
      </c>
      <c r="M8" s="2">
        <f t="shared" si="0"/>
        <v>0.19750000000000001</v>
      </c>
      <c r="N8" s="2">
        <f t="shared" si="1"/>
        <v>1.6527196652719665</v>
      </c>
      <c r="O8" s="2"/>
      <c r="P8" s="2"/>
      <c r="Q8" s="3">
        <f t="shared" si="2"/>
        <v>0.15161640000000001</v>
      </c>
      <c r="R8" s="3">
        <f>L8*(1.84*J8-I8)*(H8/G8)*K8</f>
        <v>4.3502244000000044E-2</v>
      </c>
      <c r="S8" s="3">
        <f t="shared" si="4"/>
        <v>0.19511864400000006</v>
      </c>
      <c r="T8" s="3"/>
      <c r="U8" s="3"/>
      <c r="V8" s="3"/>
    </row>
    <row r="9" spans="1:23">
      <c r="A9" t="str">
        <f>CONCATENATE(Entry!$A$9,"B")</f>
        <v>243B</v>
      </c>
      <c r="B9" s="1" t="s">
        <v>21</v>
      </c>
      <c r="C9" s="28">
        <f t="shared" si="5"/>
        <v>42404</v>
      </c>
      <c r="D9" s="30">
        <f>Entry!C10</f>
        <v>0.25</v>
      </c>
      <c r="E9" s="24">
        <f>Entry!H10</f>
        <v>-36.158700000000003</v>
      </c>
      <c r="F9" s="24">
        <f>Entry!I10</f>
        <v>35.825429999999997</v>
      </c>
      <c r="G9" s="1">
        <v>100</v>
      </c>
      <c r="H9" s="1">
        <v>10</v>
      </c>
      <c r="I9">
        <f>Entry!M10</f>
        <v>1.9850000000000001</v>
      </c>
      <c r="J9">
        <f>Entry!N10</f>
        <v>1.1950000000000001</v>
      </c>
      <c r="K9" s="14">
        <v>1</v>
      </c>
      <c r="L9" s="15">
        <f t="shared" si="6"/>
        <v>1.9438</v>
      </c>
      <c r="M9" s="2">
        <f t="shared" si="0"/>
        <v>0.19850000000000001</v>
      </c>
      <c r="N9" s="2">
        <f t="shared" si="1"/>
        <v>1.6610878661087867</v>
      </c>
      <c r="O9" s="2"/>
      <c r="P9" s="2"/>
      <c r="Q9" s="3">
        <f t="shared" si="2"/>
        <v>0.15356020000000004</v>
      </c>
      <c r="R9" s="3">
        <f t="shared" si="3"/>
        <v>4.1558444000000042E-2</v>
      </c>
      <c r="S9" s="3">
        <f t="shared" si="4"/>
        <v>0.19511864400000006</v>
      </c>
      <c r="T9" s="3"/>
      <c r="U9" s="3"/>
      <c r="V9" s="3"/>
    </row>
    <row r="10" spans="1:23">
      <c r="A10" t="str">
        <f>CONCATENATE(Entry!$A$9,"C")</f>
        <v>243C</v>
      </c>
      <c r="B10" s="1" t="s">
        <v>21</v>
      </c>
      <c r="C10" s="28">
        <f t="shared" si="5"/>
        <v>42404</v>
      </c>
      <c r="D10" s="30">
        <f>Entry!C11</f>
        <v>0.25</v>
      </c>
      <c r="E10" s="24">
        <f>Entry!H11</f>
        <v>-36.158700000000003</v>
      </c>
      <c r="F10" s="24">
        <f>Entry!I11</f>
        <v>35.825429999999997</v>
      </c>
      <c r="G10" s="1">
        <v>100</v>
      </c>
      <c r="H10" s="1">
        <v>10</v>
      </c>
      <c r="I10">
        <f>Entry!M11</f>
        <v>2.0350000000000001</v>
      </c>
      <c r="J10">
        <f>Entry!N11</f>
        <v>1.2250000000000001</v>
      </c>
      <c r="K10" s="14">
        <v>1</v>
      </c>
      <c r="L10" s="15">
        <f t="shared" si="6"/>
        <v>1.9438</v>
      </c>
      <c r="M10" s="2">
        <f t="shared" si="0"/>
        <v>0.20350000000000001</v>
      </c>
      <c r="N10" s="2">
        <f t="shared" si="1"/>
        <v>1.6612244897959183</v>
      </c>
      <c r="O10" s="2">
        <f>(M8+M9+M10)/3</f>
        <v>0.19983333333333334</v>
      </c>
      <c r="P10" s="2">
        <f>(N8+N9+N10)/3</f>
        <v>1.6583440070588906</v>
      </c>
      <c r="Q10" s="3">
        <f t="shared" si="2"/>
        <v>0.15744780000000003</v>
      </c>
      <c r="R10" s="3">
        <f t="shared" si="3"/>
        <v>4.256922000000006E-2</v>
      </c>
      <c r="S10" s="3">
        <f t="shared" si="4"/>
        <v>0.2000170200000001</v>
      </c>
      <c r="T10" s="3">
        <f>(Q8+Q9+Q10)/3</f>
        <v>0.15420813333333336</v>
      </c>
      <c r="U10" s="3">
        <f>(R8+R9+R10)/3</f>
        <v>4.2543302666666706E-2</v>
      </c>
      <c r="V10" s="3">
        <f>(S8+S9+S10)/3</f>
        <v>0.19675143600000009</v>
      </c>
      <c r="W10">
        <f>STDEV(Q8:Q10)</f>
        <v>2.9692035452850594E-3</v>
      </c>
    </row>
    <row r="11" spans="1:23">
      <c r="A11" t="str">
        <f>CONCATENATE(Entry!$A$12,"A")</f>
        <v>244A</v>
      </c>
      <c r="B11" s="1" t="s">
        <v>21</v>
      </c>
      <c r="C11" s="28">
        <f t="shared" si="5"/>
        <v>42404</v>
      </c>
      <c r="D11" s="30">
        <f>Entry!C12</f>
        <v>0.33333333333333331</v>
      </c>
      <c r="E11" s="24">
        <f>Entry!H12</f>
        <v>-35.884799999999998</v>
      </c>
      <c r="F11" s="24">
        <f>Entry!I12</f>
        <v>36.071399999999997</v>
      </c>
      <c r="G11" s="1">
        <v>100</v>
      </c>
      <c r="H11" s="1">
        <v>10</v>
      </c>
      <c r="I11">
        <f>Entry!M12</f>
        <v>1.6950000000000001</v>
      </c>
      <c r="J11">
        <f>Entry!N12</f>
        <v>1.0250000000000001</v>
      </c>
      <c r="K11" s="14">
        <v>1</v>
      </c>
      <c r="L11" s="15">
        <f t="shared" si="6"/>
        <v>1.9438</v>
      </c>
      <c r="M11" s="2">
        <f t="shared" si="0"/>
        <v>0.16950000000000001</v>
      </c>
      <c r="N11" s="2">
        <f t="shared" si="1"/>
        <v>1.6536585365853658</v>
      </c>
      <c r="O11" s="2"/>
      <c r="P11" s="2"/>
      <c r="Q11" s="3">
        <f t="shared" si="2"/>
        <v>0.13023459999999998</v>
      </c>
      <c r="R11" s="3">
        <f t="shared" si="3"/>
        <v>3.7126580000000055E-2</v>
      </c>
      <c r="S11" s="3">
        <f t="shared" si="4"/>
        <v>0.16736118000000003</v>
      </c>
      <c r="T11" s="3"/>
      <c r="U11" s="3"/>
      <c r="V11" s="3"/>
    </row>
    <row r="12" spans="1:23">
      <c r="A12" t="str">
        <f>CONCATENATE(Entry!$A$12,"B")</f>
        <v>244B</v>
      </c>
      <c r="B12" s="1" t="s">
        <v>21</v>
      </c>
      <c r="C12" s="28">
        <f t="shared" si="5"/>
        <v>42404</v>
      </c>
      <c r="D12" s="30">
        <f>Entry!C13</f>
        <v>0.33333333333333331</v>
      </c>
      <c r="E12" s="24">
        <f>Entry!H13</f>
        <v>-35.884799999999998</v>
      </c>
      <c r="F12" s="24">
        <f>Entry!I13</f>
        <v>36.071399999999997</v>
      </c>
      <c r="G12" s="1">
        <v>100</v>
      </c>
      <c r="H12" s="1">
        <v>10</v>
      </c>
      <c r="I12">
        <f>Entry!M13</f>
        <v>1.635</v>
      </c>
      <c r="J12">
        <f>Entry!N13</f>
        <v>0.96299999999999997</v>
      </c>
      <c r="K12" s="14">
        <v>1</v>
      </c>
      <c r="L12" s="15">
        <f t="shared" si="6"/>
        <v>1.9438</v>
      </c>
      <c r="M12" s="2">
        <f t="shared" si="0"/>
        <v>0.16350000000000001</v>
      </c>
      <c r="N12" s="2">
        <f t="shared" si="1"/>
        <v>1.6978193146417446</v>
      </c>
      <c r="O12" s="2"/>
      <c r="P12" s="2"/>
      <c r="Q12" s="3">
        <f t="shared" si="2"/>
        <v>0.13062336000000002</v>
      </c>
      <c r="R12" s="3">
        <f t="shared" si="3"/>
        <v>2.6614509599999989E-2</v>
      </c>
      <c r="S12" s="3">
        <f t="shared" si="4"/>
        <v>0.15723786960000002</v>
      </c>
      <c r="T12" s="3"/>
      <c r="U12" s="3"/>
      <c r="V12" s="3"/>
    </row>
    <row r="13" spans="1:23">
      <c r="A13" t="str">
        <f>CONCATENATE(Entry!$A$12,"C")</f>
        <v>244C</v>
      </c>
      <c r="B13" s="1" t="s">
        <v>21</v>
      </c>
      <c r="C13" s="28">
        <f t="shared" si="5"/>
        <v>42404</v>
      </c>
      <c r="D13" s="30">
        <f>Entry!C14</f>
        <v>0.33333333333333331</v>
      </c>
      <c r="E13" s="24">
        <f>Entry!H14</f>
        <v>-35.884799999999998</v>
      </c>
      <c r="F13" s="24">
        <f>Entry!I14</f>
        <v>36.071399999999997</v>
      </c>
      <c r="G13" s="1">
        <v>100</v>
      </c>
      <c r="H13" s="1">
        <v>10</v>
      </c>
      <c r="I13">
        <f>Entry!M14</f>
        <v>1.7350000000000001</v>
      </c>
      <c r="J13">
        <f>Entry!N14</f>
        <v>1.0750000000000002</v>
      </c>
      <c r="K13" s="14">
        <v>1</v>
      </c>
      <c r="L13" s="15">
        <f t="shared" si="6"/>
        <v>1.9438</v>
      </c>
      <c r="M13" s="2">
        <f t="shared" si="0"/>
        <v>0.17350000000000002</v>
      </c>
      <c r="N13" s="2">
        <f t="shared" si="1"/>
        <v>1.6139534883720927</v>
      </c>
      <c r="O13" s="2">
        <f>(M11+M12+M13)/3</f>
        <v>0.16883333333333336</v>
      </c>
      <c r="P13" s="2">
        <f>(N11+N12+N13)/3</f>
        <v>1.6551437798664008</v>
      </c>
      <c r="Q13" s="3">
        <f t="shared" si="2"/>
        <v>0.12829080000000001</v>
      </c>
      <c r="R13" s="3">
        <f t="shared" si="3"/>
        <v>4.7234340000000069E-2</v>
      </c>
      <c r="S13" s="3">
        <f t="shared" si="4"/>
        <v>0.17552514000000008</v>
      </c>
      <c r="T13" s="3">
        <f>(Q11+Q12+Q13)/3</f>
        <v>0.12971625333333334</v>
      </c>
      <c r="U13" s="3">
        <f>(R11+R12+R13)/3</f>
        <v>3.6991809866666704E-2</v>
      </c>
      <c r="V13" s="3">
        <f>(S11+S12+S13)/3</f>
        <v>0.16670806320000006</v>
      </c>
      <c r="W13">
        <f>STDEV(Q11:Q13)</f>
        <v>1.2496885566145378E-3</v>
      </c>
    </row>
    <row r="14" spans="1:23">
      <c r="A14" t="str">
        <f>CONCATENATE(Entry!$A$15,"A")</f>
        <v>245A</v>
      </c>
      <c r="B14" s="1" t="s">
        <v>21</v>
      </c>
      <c r="C14" s="28">
        <f t="shared" si="5"/>
        <v>42404</v>
      </c>
      <c r="D14" s="30">
        <f>Entry!C15</f>
        <v>0</v>
      </c>
      <c r="E14" s="24">
        <f>Entry!H15</f>
        <v>0</v>
      </c>
      <c r="F14" s="24">
        <f>Entry!I15</f>
        <v>0</v>
      </c>
      <c r="G14" s="1">
        <v>100</v>
      </c>
      <c r="H14" s="1">
        <v>10</v>
      </c>
      <c r="I14">
        <f>Entry!M15</f>
        <v>99</v>
      </c>
      <c r="J14">
        <f>Entry!N15</f>
        <v>99</v>
      </c>
      <c r="K14" s="14">
        <v>1</v>
      </c>
      <c r="L14" s="15">
        <f t="shared" si="6"/>
        <v>1.9438</v>
      </c>
      <c r="M14" s="2">
        <f t="shared" si="0"/>
        <v>9.9</v>
      </c>
      <c r="N14" s="2">
        <f t="shared" si="1"/>
        <v>1</v>
      </c>
      <c r="O14" s="2"/>
      <c r="P14" s="2"/>
      <c r="Q14" s="3">
        <f t="shared" si="2"/>
        <v>0</v>
      </c>
      <c r="R14" s="3">
        <f t="shared" si="3"/>
        <v>16.164640799999997</v>
      </c>
      <c r="S14" s="3">
        <f t="shared" si="4"/>
        <v>16.164640799999997</v>
      </c>
      <c r="T14" s="3"/>
      <c r="U14" s="3"/>
      <c r="V14" s="3"/>
    </row>
    <row r="15" spans="1:23">
      <c r="A15" t="str">
        <f>CONCATENATE(Entry!$A$15,"B")</f>
        <v>245B</v>
      </c>
      <c r="B15" s="1" t="s">
        <v>21</v>
      </c>
      <c r="C15" s="28">
        <f t="shared" si="5"/>
        <v>42404</v>
      </c>
      <c r="D15" s="30">
        <f>Entry!C16</f>
        <v>0</v>
      </c>
      <c r="E15" s="24">
        <f>Entry!H16</f>
        <v>0</v>
      </c>
      <c r="F15" s="24">
        <f>Entry!I16</f>
        <v>0</v>
      </c>
      <c r="G15" s="1">
        <v>100</v>
      </c>
      <c r="H15" s="1">
        <v>10</v>
      </c>
      <c r="I15">
        <f>Entry!M16</f>
        <v>99</v>
      </c>
      <c r="J15">
        <f>Entry!N16</f>
        <v>99</v>
      </c>
      <c r="K15" s="14">
        <v>1</v>
      </c>
      <c r="L15" s="15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CONCATENATE(Entry!$A$15,"C")</f>
        <v>245C</v>
      </c>
      <c r="B16" s="1" t="s">
        <v>21</v>
      </c>
      <c r="C16" s="28">
        <f t="shared" si="5"/>
        <v>42404</v>
      </c>
      <c r="D16" s="30">
        <f>Entry!C17</f>
        <v>0</v>
      </c>
      <c r="E16" s="24">
        <f>Entry!H17</f>
        <v>0</v>
      </c>
      <c r="F16" s="24">
        <f>Entry!I17</f>
        <v>0</v>
      </c>
      <c r="G16" s="1">
        <v>100</v>
      </c>
      <c r="H16" s="1">
        <v>10</v>
      </c>
      <c r="I16">
        <f>Entry!M17</f>
        <v>99</v>
      </c>
      <c r="J16">
        <f>Entry!N17</f>
        <v>99</v>
      </c>
      <c r="K16" s="14">
        <v>1</v>
      </c>
      <c r="L16" s="15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9.9</v>
      </c>
      <c r="P16" s="2">
        <f>(N14+N15+N16)/3</f>
        <v>1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</v>
      </c>
      <c r="U16" s="3">
        <f>(R14+R15+R16)/3</f>
        <v>16.164640799999997</v>
      </c>
      <c r="V16" s="3">
        <f>(S14+S15+S16)/3</f>
        <v>16.164640799999997</v>
      </c>
      <c r="W16">
        <f>STDEV(Q14:Q16)</f>
        <v>0</v>
      </c>
    </row>
    <row r="17" spans="1:23">
      <c r="A17" t="str">
        <f>CONCATENATE(Entry!$A$18,"A")</f>
        <v>246A</v>
      </c>
      <c r="B17" s="1" t="s">
        <v>21</v>
      </c>
      <c r="C17" s="28">
        <f t="shared" si="5"/>
        <v>42404</v>
      </c>
      <c r="D17" s="30">
        <f>Entry!C18</f>
        <v>0</v>
      </c>
      <c r="E17" s="24">
        <f>Entry!H18</f>
        <v>0</v>
      </c>
      <c r="F17" s="24">
        <f>Entry!I18</f>
        <v>0</v>
      </c>
      <c r="G17" s="1">
        <v>100</v>
      </c>
      <c r="H17" s="1">
        <v>10</v>
      </c>
      <c r="I17">
        <f>Entry!M18</f>
        <v>99</v>
      </c>
      <c r="J17">
        <f>Entry!N18</f>
        <v>99</v>
      </c>
      <c r="K17" s="14">
        <v>1</v>
      </c>
      <c r="L17" s="15">
        <f t="shared" si="6"/>
        <v>1.9438</v>
      </c>
      <c r="M17" s="2">
        <f t="shared" si="0"/>
        <v>9.9</v>
      </c>
      <c r="N17" s="2">
        <f t="shared" si="1"/>
        <v>1</v>
      </c>
      <c r="O17" s="2"/>
      <c r="P17" s="2"/>
      <c r="Q17" s="3">
        <f t="shared" si="2"/>
        <v>0</v>
      </c>
      <c r="R17" s="3">
        <f t="shared" si="3"/>
        <v>16.164640799999997</v>
      </c>
      <c r="S17" s="3">
        <f t="shared" si="4"/>
        <v>16.164640799999997</v>
      </c>
      <c r="T17" s="3"/>
      <c r="U17" s="3"/>
      <c r="V17" s="3"/>
    </row>
    <row r="18" spans="1:23">
      <c r="A18" t="str">
        <f>CONCATENATE(Entry!$A$18,"B")</f>
        <v>246B</v>
      </c>
      <c r="B18" s="1" t="s">
        <v>21</v>
      </c>
      <c r="C18" s="28">
        <f t="shared" si="5"/>
        <v>42404</v>
      </c>
      <c r="D18" s="30">
        <f>Entry!C19</f>
        <v>0</v>
      </c>
      <c r="E18" s="24">
        <f>Entry!H19</f>
        <v>0</v>
      </c>
      <c r="F18" s="24">
        <f>Entry!I19</f>
        <v>0</v>
      </c>
      <c r="G18" s="1">
        <v>100</v>
      </c>
      <c r="H18" s="1">
        <v>10</v>
      </c>
      <c r="I18">
        <f>Entry!M19</f>
        <v>99</v>
      </c>
      <c r="J18">
        <f>Entry!N19</f>
        <v>99</v>
      </c>
      <c r="K18" s="14">
        <v>1</v>
      </c>
      <c r="L18" s="15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CONCATENATE(Entry!$A$18,"C")</f>
        <v>246C</v>
      </c>
      <c r="B19" s="1" t="s">
        <v>21</v>
      </c>
      <c r="C19" s="28">
        <f t="shared" si="5"/>
        <v>42404</v>
      </c>
      <c r="D19" s="30">
        <f>Entry!C20</f>
        <v>0</v>
      </c>
      <c r="E19" s="24">
        <f>Entry!H20</f>
        <v>0</v>
      </c>
      <c r="F19" s="24">
        <f>Entry!I20</f>
        <v>0</v>
      </c>
      <c r="G19" s="1">
        <v>100</v>
      </c>
      <c r="H19" s="1">
        <v>10</v>
      </c>
      <c r="I19">
        <f>Entry!M20</f>
        <v>99</v>
      </c>
      <c r="J19">
        <f>Entry!N20</f>
        <v>99</v>
      </c>
      <c r="K19" s="14">
        <v>1</v>
      </c>
      <c r="L19" s="15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9.9</v>
      </c>
      <c r="P19" s="2">
        <f>(N17+N18+N19)/3</f>
        <v>1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</v>
      </c>
      <c r="U19" s="3">
        <f>(R17+R18+R19)/3</f>
        <v>16.164640799999997</v>
      </c>
      <c r="V19" s="3">
        <f>(S17+S18+S19)/3</f>
        <v>16.164640799999997</v>
      </c>
      <c r="W19">
        <f>STDEV(Q17:Q19)</f>
        <v>0</v>
      </c>
    </row>
    <row r="20" spans="1:23">
      <c r="A20" t="str">
        <f>CONCATENATE(Entry!$A$21,"A")</f>
        <v>247A</v>
      </c>
      <c r="B20" s="1" t="s">
        <v>21</v>
      </c>
      <c r="C20" s="28">
        <f t="shared" si="5"/>
        <v>42404</v>
      </c>
      <c r="D20" s="30" t="str">
        <f>Entry!C21</f>
        <v xml:space="preserve"> </v>
      </c>
      <c r="E20" s="24">
        <f>Entry!H21</f>
        <v>0</v>
      </c>
      <c r="F20" s="24">
        <f>Entry!I21</f>
        <v>0</v>
      </c>
      <c r="G20" s="1">
        <v>100</v>
      </c>
      <c r="H20" s="1">
        <v>10</v>
      </c>
      <c r="I20">
        <f>Entry!M21</f>
        <v>99</v>
      </c>
      <c r="J20">
        <f>Entry!N21</f>
        <v>99</v>
      </c>
      <c r="K20" s="14">
        <v>1</v>
      </c>
      <c r="L20" s="15">
        <f t="shared" si="6"/>
        <v>1.9438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16.164640799999997</v>
      </c>
      <c r="S20" s="3">
        <f t="shared" si="4"/>
        <v>16.164640799999997</v>
      </c>
      <c r="T20" s="3"/>
      <c r="U20" s="3"/>
      <c r="V20" s="3"/>
      <c r="W20" s="42"/>
    </row>
    <row r="21" spans="1:23">
      <c r="A21" t="str">
        <f>CONCATENATE(Entry!$A$21,"B")</f>
        <v>247B</v>
      </c>
      <c r="B21" s="1" t="s">
        <v>21</v>
      </c>
      <c r="C21" s="28">
        <f t="shared" si="5"/>
        <v>42404</v>
      </c>
      <c r="D21" s="30" t="str">
        <f>Entry!C22</f>
        <v xml:space="preserve"> </v>
      </c>
      <c r="E21" s="24">
        <f>Entry!H22</f>
        <v>0</v>
      </c>
      <c r="F21" s="24">
        <f>Entry!I22</f>
        <v>0</v>
      </c>
      <c r="G21" s="1">
        <v>100</v>
      </c>
      <c r="H21" s="1">
        <v>10</v>
      </c>
      <c r="I21">
        <f>Entry!M22</f>
        <v>99</v>
      </c>
      <c r="J21">
        <f>Entry!N22</f>
        <v>99</v>
      </c>
      <c r="K21" s="14">
        <v>1</v>
      </c>
      <c r="L21" s="15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CONCATENATE(Entry!$A$21,"C")</f>
        <v>247C</v>
      </c>
      <c r="B22" s="1" t="s">
        <v>21</v>
      </c>
      <c r="C22" s="28">
        <f t="shared" si="5"/>
        <v>42404</v>
      </c>
      <c r="D22" s="30" t="str">
        <f>Entry!C23</f>
        <v xml:space="preserve"> </v>
      </c>
      <c r="E22" s="24">
        <f>Entry!H23</f>
        <v>0</v>
      </c>
      <c r="F22" s="24">
        <f>Entry!I23</f>
        <v>0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4">
        <v>1</v>
      </c>
      <c r="L22" s="15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</v>
      </c>
      <c r="U22" s="3">
        <f>(R20+R21+R22)/3</f>
        <v>16.164640799999997</v>
      </c>
      <c r="V22" s="3">
        <f>(S20+S21+S22)/3</f>
        <v>16.164640799999997</v>
      </c>
      <c r="W22">
        <f>STDEV(Q20:Q22)</f>
        <v>0</v>
      </c>
    </row>
    <row r="23" spans="1:23">
      <c r="A23" t="str">
        <f>CONCATENATE(Entry!$A$24,"A")</f>
        <v>248A</v>
      </c>
      <c r="B23" s="1" t="s">
        <v>21</v>
      </c>
      <c r="C23" s="28">
        <f t="shared" si="5"/>
        <v>42404</v>
      </c>
      <c r="D23" s="30" t="str">
        <f>Entry!C24</f>
        <v xml:space="preserve"> </v>
      </c>
      <c r="E23" s="24">
        <f>Entry!H24</f>
        <v>0</v>
      </c>
      <c r="F23" s="24">
        <f>Entry!I24</f>
        <v>0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4">
        <v>1</v>
      </c>
      <c r="L23" s="15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CONCATENATE(Entry!$A$24,"B")</f>
        <v>248B</v>
      </c>
      <c r="B24" s="1" t="s">
        <v>21</v>
      </c>
      <c r="C24" s="28">
        <f t="shared" si="5"/>
        <v>42404</v>
      </c>
      <c r="D24" s="30" t="str">
        <f>Entry!C25</f>
        <v xml:space="preserve"> </v>
      </c>
      <c r="E24" s="24">
        <f>Entry!H25</f>
        <v>0</v>
      </c>
      <c r="F24" s="24">
        <f>Entry!I25</f>
        <v>0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4">
        <v>1</v>
      </c>
      <c r="L24" s="15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CONCATENATE(Entry!$A$24,"C")</f>
        <v>248C</v>
      </c>
      <c r="B25" s="1" t="s">
        <v>21</v>
      </c>
      <c r="C25" s="28">
        <f t="shared" si="5"/>
        <v>42404</v>
      </c>
      <c r="D25" s="30" t="str">
        <f>Entry!C26</f>
        <v xml:space="preserve"> </v>
      </c>
      <c r="E25" s="24">
        <f>Entry!H26</f>
        <v>0</v>
      </c>
      <c r="F25" s="24">
        <f>Entry!I26</f>
        <v>0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4">
        <v>1</v>
      </c>
      <c r="L25" s="15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 t="shared" ref="Q25:Q34" si="7">(I25-J25)*L25*(H25/G25)*K25</f>
        <v>0</v>
      </c>
      <c r="R25" s="3">
        <f t="shared" ref="R25:R34" si="8">L25*(1.84*J25-I25)*(H25/G25)*K25</f>
        <v>16.164640799999997</v>
      </c>
      <c r="S25" s="3">
        <f t="shared" ref="S25:S34" si="9"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CONCATENATE(Entry!$A$27,"A")</f>
        <v>249A</v>
      </c>
      <c r="B26" s="1" t="s">
        <v>21</v>
      </c>
      <c r="C26" s="28">
        <f t="shared" si="5"/>
        <v>42404</v>
      </c>
      <c r="D26" s="30" t="str">
        <f>Entry!C27</f>
        <v xml:space="preserve"> </v>
      </c>
      <c r="E26" s="24">
        <f>Entry!H27</f>
        <v>0</v>
      </c>
      <c r="F26" s="24">
        <f>Entry!I27</f>
        <v>0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4">
        <v>1</v>
      </c>
      <c r="L26" s="15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 t="shared" si="7"/>
        <v>0</v>
      </c>
      <c r="R26" s="3">
        <f t="shared" si="8"/>
        <v>16.164640799999997</v>
      </c>
      <c r="S26" s="3">
        <f t="shared" si="9"/>
        <v>16.164640799999997</v>
      </c>
      <c r="T26" s="3"/>
      <c r="U26" s="3"/>
      <c r="V26" s="3"/>
    </row>
    <row r="27" spans="1:23">
      <c r="A27" t="str">
        <f>CONCATENATE(Entry!$A$27,"B")</f>
        <v>249B</v>
      </c>
      <c r="B27" s="1" t="s">
        <v>21</v>
      </c>
      <c r="C27" s="28">
        <f t="shared" si="5"/>
        <v>42404</v>
      </c>
      <c r="D27" s="30" t="str">
        <f>Entry!C28</f>
        <v xml:space="preserve"> </v>
      </c>
      <c r="E27" s="24">
        <f>Entry!H28</f>
        <v>0</v>
      </c>
      <c r="F27" s="24">
        <f>Entry!I28</f>
        <v>0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4">
        <v>1</v>
      </c>
      <c r="L27" s="15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 t="shared" si="7"/>
        <v>0</v>
      </c>
      <c r="R27" s="3">
        <f t="shared" si="8"/>
        <v>16.164640799999997</v>
      </c>
      <c r="S27" s="3">
        <f t="shared" si="9"/>
        <v>16.164640799999997</v>
      </c>
      <c r="T27" s="3"/>
      <c r="U27" s="3"/>
      <c r="V27" s="3"/>
    </row>
    <row r="28" spans="1:23">
      <c r="A28" t="str">
        <f>CONCATENATE(Entry!$A$27,"C")</f>
        <v>249C</v>
      </c>
      <c r="B28" s="1" t="s">
        <v>21</v>
      </c>
      <c r="C28" s="28">
        <f t="shared" si="5"/>
        <v>42404</v>
      </c>
      <c r="D28" s="30" t="str">
        <f>Entry!C29</f>
        <v xml:space="preserve"> </v>
      </c>
      <c r="E28" s="24">
        <f>Entry!H29</f>
        <v>0</v>
      </c>
      <c r="F28" s="24">
        <f>Entry!I29</f>
        <v>0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4">
        <v>1</v>
      </c>
      <c r="L28" s="15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 t="shared" si="7"/>
        <v>0</v>
      </c>
      <c r="R28" s="3">
        <f t="shared" si="8"/>
        <v>16.164640799999997</v>
      </c>
      <c r="S28" s="3">
        <f t="shared" si="9"/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t="str">
        <f>CONCATENATE(Entry!$A$30,"A")</f>
        <v>250A</v>
      </c>
      <c r="B29" s="1" t="s">
        <v>21</v>
      </c>
      <c r="C29" s="28">
        <f t="shared" si="5"/>
        <v>42404</v>
      </c>
      <c r="D29" s="30" t="str">
        <f>Entry!C30</f>
        <v xml:space="preserve"> </v>
      </c>
      <c r="E29" s="24">
        <f>Entry!H30</f>
        <v>0</v>
      </c>
      <c r="F29" s="24">
        <f>Entry!I30</f>
        <v>0</v>
      </c>
      <c r="G29" s="1">
        <v>100</v>
      </c>
      <c r="H29" s="1">
        <v>10</v>
      </c>
      <c r="I29">
        <f>Entry!M30</f>
        <v>99</v>
      </c>
      <c r="J29">
        <f>Entry!N30</f>
        <v>99</v>
      </c>
      <c r="K29" s="14">
        <v>1</v>
      </c>
      <c r="L29" s="15">
        <f t="shared" si="6"/>
        <v>1.9438</v>
      </c>
      <c r="M29" s="2">
        <f t="shared" ref="M29" si="10">I29*(H29/G29)*K29</f>
        <v>9.9</v>
      </c>
      <c r="N29" s="2">
        <f t="shared" ref="N29" si="11">I29/J29</f>
        <v>1</v>
      </c>
      <c r="O29" s="2"/>
      <c r="P29" s="2"/>
      <c r="Q29" s="3">
        <f t="shared" si="7"/>
        <v>0</v>
      </c>
      <c r="R29" s="3">
        <f t="shared" si="8"/>
        <v>16.164640799999997</v>
      </c>
      <c r="S29" s="3">
        <f t="shared" si="9"/>
        <v>16.164640799999997</v>
      </c>
      <c r="T29" s="3"/>
      <c r="U29" s="3"/>
      <c r="V29" s="3"/>
    </row>
    <row r="30" spans="1:23">
      <c r="A30" t="str">
        <f>CONCATENATE(Entry!$A$30,"B")</f>
        <v>250B</v>
      </c>
      <c r="B30" s="1" t="s">
        <v>21</v>
      </c>
      <c r="C30" s="28">
        <f t="shared" si="5"/>
        <v>42404</v>
      </c>
      <c r="D30" s="30" t="str">
        <f>Entry!C31</f>
        <v xml:space="preserve"> </v>
      </c>
      <c r="E30" s="24">
        <f>Entry!H31</f>
        <v>0</v>
      </c>
      <c r="F30" s="24">
        <f>Entry!I31</f>
        <v>0</v>
      </c>
      <c r="G30" s="1">
        <v>100</v>
      </c>
      <c r="H30" s="1">
        <v>10</v>
      </c>
      <c r="I30">
        <f>Entry!M31</f>
        <v>99</v>
      </c>
      <c r="J30">
        <f>Entry!N31</f>
        <v>99</v>
      </c>
      <c r="K30" s="14">
        <v>1</v>
      </c>
      <c r="L30" s="15">
        <f t="shared" si="6"/>
        <v>1.9438</v>
      </c>
      <c r="M30" s="2">
        <f>I30*(H30/G30)*K30</f>
        <v>9.9</v>
      </c>
      <c r="N30" s="2">
        <f>I30/J30</f>
        <v>1</v>
      </c>
      <c r="O30" s="2"/>
      <c r="P30" s="2"/>
      <c r="Q30" s="3">
        <f t="shared" si="7"/>
        <v>0</v>
      </c>
      <c r="R30" s="3">
        <f t="shared" si="8"/>
        <v>16.164640799999997</v>
      </c>
      <c r="S30" s="3">
        <f t="shared" si="9"/>
        <v>16.164640799999997</v>
      </c>
      <c r="T30" s="3"/>
      <c r="U30" s="3"/>
      <c r="V30" s="3"/>
    </row>
    <row r="31" spans="1:23">
      <c r="A31" t="str">
        <f>CONCATENATE(Entry!$A$30,"C")</f>
        <v>250C</v>
      </c>
      <c r="B31" s="1" t="s">
        <v>21</v>
      </c>
      <c r="C31" s="28">
        <f t="shared" si="5"/>
        <v>42404</v>
      </c>
      <c r="D31" s="30" t="str">
        <f>Entry!C32</f>
        <v xml:space="preserve"> </v>
      </c>
      <c r="E31" s="24">
        <f>Entry!H32</f>
        <v>0</v>
      </c>
      <c r="F31" s="24">
        <f>Entry!I32</f>
        <v>0</v>
      </c>
      <c r="G31" s="1">
        <v>100</v>
      </c>
      <c r="H31" s="1">
        <v>10</v>
      </c>
      <c r="I31">
        <f>Entry!M32</f>
        <v>99</v>
      </c>
      <c r="J31">
        <f>Entry!N32</f>
        <v>99</v>
      </c>
      <c r="K31" s="14">
        <v>1</v>
      </c>
      <c r="L31" s="15">
        <f t="shared" si="6"/>
        <v>1.9438</v>
      </c>
      <c r="M31" s="2">
        <f>I31*(H31/G31)*K31</f>
        <v>9.9</v>
      </c>
      <c r="N31" s="2">
        <f>I31/J31</f>
        <v>1</v>
      </c>
      <c r="O31" s="2">
        <f>(M29+M30+M31)/3</f>
        <v>9.9</v>
      </c>
      <c r="P31" s="2">
        <f>(N29+N30+N31)/3</f>
        <v>1</v>
      </c>
      <c r="Q31" s="3">
        <f t="shared" si="7"/>
        <v>0</v>
      </c>
      <c r="R31" s="3">
        <f t="shared" si="8"/>
        <v>16.164640799999997</v>
      </c>
      <c r="S31" s="3">
        <f t="shared" si="9"/>
        <v>16.164640799999997</v>
      </c>
      <c r="T31" s="3">
        <f>(Q29+Q30+Q31)/3</f>
        <v>0</v>
      </c>
      <c r="U31" s="3">
        <f>(R29+R30+R31)/3</f>
        <v>16.164640799999997</v>
      </c>
      <c r="V31" s="3">
        <f>(S29+S30+S31)/3</f>
        <v>16.164640799999997</v>
      </c>
      <c r="W31">
        <f>STDEV(Q29:Q31)</f>
        <v>0</v>
      </c>
    </row>
    <row r="32" spans="1:23">
      <c r="A32" t="str">
        <f>CONCATENATE(Entry!$A$33,"A")</f>
        <v>251A</v>
      </c>
      <c r="B32" s="1" t="s">
        <v>21</v>
      </c>
      <c r="C32" s="28">
        <f t="shared" si="5"/>
        <v>42404</v>
      </c>
      <c r="D32" s="30" t="str">
        <f>Entry!C33</f>
        <v xml:space="preserve"> </v>
      </c>
      <c r="E32" s="24">
        <f>Entry!H33</f>
        <v>0</v>
      </c>
      <c r="F32" s="24">
        <f>Entry!I33</f>
        <v>0</v>
      </c>
      <c r="G32" s="1">
        <v>100</v>
      </c>
      <c r="H32" s="1">
        <v>10</v>
      </c>
      <c r="I32">
        <f>Entry!M33</f>
        <v>99</v>
      </c>
      <c r="J32">
        <f>Entry!N33</f>
        <v>99</v>
      </c>
      <c r="K32" s="14">
        <v>1</v>
      </c>
      <c r="L32" s="15">
        <f t="shared" si="6"/>
        <v>1.9438</v>
      </c>
      <c r="M32" s="2">
        <f t="shared" ref="M32" si="12">I32*(H32/G32)*K32</f>
        <v>9.9</v>
      </c>
      <c r="N32" s="2">
        <f t="shared" ref="N32" si="13">I32/J32</f>
        <v>1</v>
      </c>
      <c r="O32" s="2"/>
      <c r="P32" s="2"/>
      <c r="Q32" s="3">
        <f t="shared" si="7"/>
        <v>0</v>
      </c>
      <c r="R32" s="3">
        <f t="shared" si="8"/>
        <v>16.164640799999997</v>
      </c>
      <c r="S32" s="3">
        <f t="shared" si="9"/>
        <v>16.164640799999997</v>
      </c>
      <c r="T32" s="3"/>
      <c r="U32" s="3"/>
      <c r="V32" s="3"/>
    </row>
    <row r="33" spans="1:23">
      <c r="A33" t="str">
        <f>CONCATENATE(Entry!$A$33,"B")</f>
        <v>251B</v>
      </c>
      <c r="B33" s="1" t="s">
        <v>21</v>
      </c>
      <c r="C33" s="28">
        <f t="shared" si="5"/>
        <v>42404</v>
      </c>
      <c r="D33" s="30" t="str">
        <f>Entry!C34</f>
        <v xml:space="preserve"> </v>
      </c>
      <c r="E33" s="24">
        <f>Entry!H34</f>
        <v>0</v>
      </c>
      <c r="F33" s="24">
        <f>Entry!I34</f>
        <v>0</v>
      </c>
      <c r="G33" s="1">
        <v>100</v>
      </c>
      <c r="H33" s="1">
        <v>10</v>
      </c>
      <c r="I33">
        <f>Entry!M34</f>
        <v>99</v>
      </c>
      <c r="J33">
        <f>Entry!N34</f>
        <v>99</v>
      </c>
      <c r="K33" s="14">
        <v>1</v>
      </c>
      <c r="L33" s="15">
        <f t="shared" si="6"/>
        <v>1.9438</v>
      </c>
      <c r="M33" s="2">
        <f>I33*(H33/G33)*K33</f>
        <v>9.9</v>
      </c>
      <c r="N33" s="2">
        <f>I33/J33</f>
        <v>1</v>
      </c>
      <c r="O33" s="2"/>
      <c r="P33" s="2"/>
      <c r="Q33" s="3">
        <f t="shared" si="7"/>
        <v>0</v>
      </c>
      <c r="R33" s="3">
        <f t="shared" si="8"/>
        <v>16.164640799999997</v>
      </c>
      <c r="S33" s="3">
        <f t="shared" si="9"/>
        <v>16.164640799999997</v>
      </c>
      <c r="T33" s="3"/>
      <c r="U33" s="3"/>
      <c r="V33" s="3"/>
    </row>
    <row r="34" spans="1:23">
      <c r="A34" t="str">
        <f>CONCATENATE(Entry!$A$33,"C")</f>
        <v>251C</v>
      </c>
      <c r="B34" s="1" t="s">
        <v>21</v>
      </c>
      <c r="C34" s="28">
        <f t="shared" si="5"/>
        <v>42404</v>
      </c>
      <c r="D34" s="30" t="str">
        <f>Entry!C35</f>
        <v xml:space="preserve"> </v>
      </c>
      <c r="E34" s="24">
        <f>Entry!H35</f>
        <v>0</v>
      </c>
      <c r="F34" s="24">
        <f>Entry!I35</f>
        <v>0</v>
      </c>
      <c r="G34" s="1">
        <v>100</v>
      </c>
      <c r="H34" s="1">
        <v>10</v>
      </c>
      <c r="I34">
        <f>Entry!M35</f>
        <v>99</v>
      </c>
      <c r="J34">
        <f>Entry!N35</f>
        <v>99</v>
      </c>
      <c r="K34" s="14">
        <v>1</v>
      </c>
      <c r="L34" s="15">
        <f t="shared" si="6"/>
        <v>1.9438</v>
      </c>
      <c r="M34" s="2">
        <f>I34*(H34/G34)*K34</f>
        <v>9.9</v>
      </c>
      <c r="N34" s="2">
        <f>I34/J34</f>
        <v>1</v>
      </c>
      <c r="O34" s="2">
        <f>(M32+M33+M34)/3</f>
        <v>9.9</v>
      </c>
      <c r="P34" s="2">
        <f>(N32+N33+N34)/3</f>
        <v>1</v>
      </c>
      <c r="Q34" s="3">
        <f t="shared" si="7"/>
        <v>0</v>
      </c>
      <c r="R34" s="3">
        <f t="shared" si="8"/>
        <v>16.164640799999997</v>
      </c>
      <c r="S34" s="3">
        <f t="shared" si="9"/>
        <v>16.164640799999997</v>
      </c>
      <c r="T34" s="3">
        <f>(Q32+Q33+Q34)/3</f>
        <v>0</v>
      </c>
      <c r="U34" s="3">
        <f>(R32+R33+R34)/3</f>
        <v>16.164640799999997</v>
      </c>
      <c r="V34" s="3">
        <f>(S32+S33+S34)/3</f>
        <v>16.164640799999997</v>
      </c>
      <c r="W34">
        <f>STDEV(Q32:Q34)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75"/>
  <cols>
    <col min="1" max="1" width="9.19921875" style="38" customWidth="1"/>
    <col min="2" max="2" width="9.19921875" style="39" customWidth="1"/>
    <col min="3" max="6" width="9.19921875" style="40" customWidth="1"/>
  </cols>
  <sheetData>
    <row r="1" spans="1:6">
      <c r="A1" s="38" t="s">
        <v>34</v>
      </c>
    </row>
    <row r="2" spans="1:6">
      <c r="A2" s="38" t="s">
        <v>35</v>
      </c>
    </row>
    <row r="3" spans="1:6">
      <c r="A3" s="38" t="s">
        <v>36</v>
      </c>
    </row>
    <row r="4" spans="1:6">
      <c r="A4" s="38" t="s">
        <v>37</v>
      </c>
    </row>
    <row r="5" spans="1:6">
      <c r="A5" s="38" t="s">
        <v>38</v>
      </c>
    </row>
    <row r="6" spans="1:6">
      <c r="A6" s="38" t="str">
        <f>CONCATENATE("/cruise=s",TEXT(Results!$C$2,"yymmdd"),"w")</f>
        <v>/cruise=s200205w</v>
      </c>
    </row>
    <row r="7" spans="1:6">
      <c r="A7" s="38" t="s">
        <v>39</v>
      </c>
    </row>
    <row r="8" spans="1:6">
      <c r="A8" s="40" t="str">
        <f>CONCATENATE("/east_longitude=",TEXT(MAX(Results!$F$2:$F$28),"0.0000"),"[DEG]")</f>
        <v>/east_longitude=36.0714[DEG]</v>
      </c>
      <c r="F8"/>
    </row>
    <row r="9" spans="1:6">
      <c r="A9" s="40" t="str">
        <f>CONCATENATE("/west_longitude=",TEXT(MIN(Results!$F$2:$F$28),"0.0000"),"[DEG]")</f>
        <v>/west_longitude=0.0000[DEG]</v>
      </c>
      <c r="F9"/>
    </row>
    <row r="10" spans="1:6">
      <c r="A10" s="40" t="str">
        <f>CONCATENATE("/north_latitude=",TEXT(MAX(Results!$E$2:$E$28),"0.0000"),"[DEG]")</f>
        <v>/north_latitude=0.0000[DEG]</v>
      </c>
      <c r="F10"/>
    </row>
    <row r="11" spans="1:6">
      <c r="A11" s="40" t="str">
        <f>CONCATENATE("/south_latitude=",TEXT(MIN(Results!$E$2:$E$28),"0.0000"),"[DEG]")</f>
        <v>/south_latitude=-36.8136[DEG]</v>
      </c>
      <c r="F11"/>
    </row>
    <row r="12" spans="1:6">
      <c r="A12" s="40" t="str">
        <f>CONCATENATE("/start_date=",TEXT(MIN(Results!$C$2:$C$28),"yyyymmdd"))</f>
        <v>/start_date=20200205</v>
      </c>
      <c r="F12"/>
    </row>
    <row r="13" spans="1:6">
      <c r="A13" s="40" t="str">
        <f>CONCATENATE("/end_date=",TEXT(MAX(Results!$C$2:$C$28),"yyyymmdd"))</f>
        <v>/end_date=20200205</v>
      </c>
      <c r="F13"/>
    </row>
    <row r="14" spans="1:6">
      <c r="A14" s="40" t="str">
        <f>CONCATENATE("/start_time=",TEXT(MIN(Results!$D$2:$D$28)+4/24,"hh:mm:ss"),"[GMT]")</f>
        <v>/start_time=04:00:00[GMT]</v>
      </c>
      <c r="F14"/>
    </row>
    <row r="15" spans="1:6">
      <c r="A15" s="40" t="str">
        <f>CONCATENATE("/end_time=",TEXT(MAX(Results!$D$2:$D$28)+4/24,"hh:mm:ss"),"[GMT]")</f>
        <v>/end_time=12:00:00[GMT]</v>
      </c>
      <c r="F15"/>
    </row>
    <row r="16" spans="1:6">
      <c r="A16" s="38" t="s">
        <v>40</v>
      </c>
      <c r="F16"/>
    </row>
    <row r="17" spans="1:6">
      <c r="A17" s="38" t="s">
        <v>41</v>
      </c>
    </row>
    <row r="18" spans="1:6">
      <c r="A18" s="38" t="s">
        <v>42</v>
      </c>
    </row>
    <row r="19" spans="1:6">
      <c r="A19" s="38" t="s">
        <v>43</v>
      </c>
    </row>
    <row r="20" spans="1:6">
      <c r="A20" s="40" t="str">
        <f>CONCATENATE("/data_file_name=chl-s",TEXT($A$32,"yymmdd"),"w.xls")</f>
        <v>/data_file_name=chl-s200205w.xls</v>
      </c>
    </row>
    <row r="21" spans="1:6">
      <c r="A21" s="38" t="s">
        <v>44</v>
      </c>
    </row>
    <row r="22" spans="1:6">
      <c r="A22" s="38" t="s">
        <v>45</v>
      </c>
    </row>
    <row r="23" spans="1:6">
      <c r="A23" s="38" t="s">
        <v>46</v>
      </c>
    </row>
    <row r="24" spans="1:6">
      <c r="A24" s="38" t="s">
        <v>47</v>
      </c>
    </row>
    <row r="25" spans="1:6">
      <c r="A25" s="38" t="s">
        <v>48</v>
      </c>
    </row>
    <row r="26" spans="1:6">
      <c r="A26" s="38" t="s">
        <v>49</v>
      </c>
    </row>
    <row r="27" spans="1:6">
      <c r="A27" s="38" t="s">
        <v>50</v>
      </c>
    </row>
    <row r="28" spans="1:6">
      <c r="A28" s="38" t="s">
        <v>51</v>
      </c>
    </row>
    <row r="29" spans="1:6">
      <c r="A29" s="38" t="s">
        <v>52</v>
      </c>
    </row>
    <row r="30" spans="1:6">
      <c r="A30" s="38" t="s">
        <v>53</v>
      </c>
    </row>
    <row r="31" spans="1:6">
      <c r="A31" s="38" t="s">
        <v>54</v>
      </c>
    </row>
    <row r="32" spans="1:6">
      <c r="A32" s="38">
        <f>Results!C2</f>
        <v>42404</v>
      </c>
      <c r="B32" s="39">
        <f>Results!D2+4/24</f>
        <v>0.25</v>
      </c>
      <c r="C32" s="40">
        <f>Results!E2</f>
        <v>-36.813600000000001</v>
      </c>
      <c r="D32" s="40">
        <f>Results!F2</f>
        <v>35.373100000000001</v>
      </c>
      <c r="E32" s="40">
        <f>Results!Q2</f>
        <v>0.13800979999999999</v>
      </c>
      <c r="F32" s="40" t="str">
        <f>LEFT(Results!A2,LEN(Results!A2)-1)</f>
        <v>241</v>
      </c>
    </row>
    <row r="33" spans="1:6">
      <c r="A33" s="38">
        <f>Results!C3</f>
        <v>42404</v>
      </c>
      <c r="B33" s="39">
        <f>Results!D3+4/24</f>
        <v>0.25</v>
      </c>
      <c r="C33" s="40">
        <f>Results!E3</f>
        <v>-36.813600000000001</v>
      </c>
      <c r="D33" s="40">
        <f>Results!F3</f>
        <v>35.373100000000001</v>
      </c>
      <c r="E33" s="40">
        <f>Results!Q3</f>
        <v>0.155504</v>
      </c>
      <c r="F33" s="40" t="str">
        <f>LEFT(Results!A3,LEN(Results!A3)-1)</f>
        <v>241</v>
      </c>
    </row>
    <row r="34" spans="1:6">
      <c r="A34" s="38">
        <f>Results!C4</f>
        <v>42404</v>
      </c>
      <c r="B34" s="39">
        <f>Results!D4+4/24</f>
        <v>0.25</v>
      </c>
      <c r="C34" s="40">
        <f>Results!E4</f>
        <v>-36.813600000000001</v>
      </c>
      <c r="D34" s="40">
        <f>Results!F4</f>
        <v>35.373100000000001</v>
      </c>
      <c r="E34" s="40">
        <f>Results!Q4</f>
        <v>0.15161640000000001</v>
      </c>
      <c r="F34" s="40" t="str">
        <f>LEFT(Results!A4,LEN(Results!A4)-1)</f>
        <v>241</v>
      </c>
    </row>
    <row r="35" spans="1:6">
      <c r="A35" s="38">
        <f>Results!C5</f>
        <v>42404</v>
      </c>
      <c r="B35" s="39">
        <f>Results!D5+4/24</f>
        <v>0.33333333333333331</v>
      </c>
      <c r="C35" s="40">
        <f>Results!E5</f>
        <v>-36.494799999999998</v>
      </c>
      <c r="D35" s="40">
        <f>Results!F5</f>
        <v>35.5944</v>
      </c>
      <c r="E35" s="40">
        <f>Results!Q5</f>
        <v>0.16133539999999999</v>
      </c>
      <c r="F35" s="40" t="str">
        <f>LEFT(Results!A5,LEN(Results!A5)-1)</f>
        <v>242</v>
      </c>
    </row>
    <row r="36" spans="1:6">
      <c r="A36" s="38">
        <f>Results!C6</f>
        <v>42404</v>
      </c>
      <c r="B36" s="39">
        <f>Results!D6+4/24</f>
        <v>0.33333333333333331</v>
      </c>
      <c r="C36" s="40">
        <f>Results!E6</f>
        <v>-36.494799999999998</v>
      </c>
      <c r="D36" s="40">
        <f>Results!F6</f>
        <v>35.5944</v>
      </c>
      <c r="E36" s="40">
        <f>Results!Q6</f>
        <v>0.16327919999999999</v>
      </c>
      <c r="F36" s="40" t="str">
        <f>LEFT(Results!A6,LEN(Results!A6)-1)</f>
        <v>242</v>
      </c>
    </row>
    <row r="37" spans="1:6">
      <c r="A37" s="38">
        <f>Results!C7</f>
        <v>42404</v>
      </c>
      <c r="B37" s="39">
        <f>Results!D7+4/24</f>
        <v>0.33333333333333331</v>
      </c>
      <c r="C37" s="40">
        <f>Results!E7</f>
        <v>-36.494799999999998</v>
      </c>
      <c r="D37" s="40">
        <f>Results!F7</f>
        <v>35.5944</v>
      </c>
      <c r="E37" s="40">
        <f>Results!Q7</f>
        <v>0.16327919999999999</v>
      </c>
      <c r="F37" s="40" t="str">
        <f>LEFT(Results!A7,LEN(Results!A7)-1)</f>
        <v>242</v>
      </c>
    </row>
    <row r="38" spans="1:6">
      <c r="A38" s="38">
        <f>Results!C8</f>
        <v>42404</v>
      </c>
      <c r="B38" s="39">
        <f>Results!D8+4/24</f>
        <v>0.41666666666666663</v>
      </c>
      <c r="C38" s="40">
        <f>Results!E8</f>
        <v>-36.158700000000003</v>
      </c>
      <c r="D38" s="40">
        <f>Results!F8</f>
        <v>35.825429999999997</v>
      </c>
      <c r="E38" s="40">
        <f>Results!Q8</f>
        <v>0.15161640000000001</v>
      </c>
      <c r="F38" s="40" t="str">
        <f>LEFT(Results!A8,LEN(Results!A8)-1)</f>
        <v>243</v>
      </c>
    </row>
    <row r="39" spans="1:6">
      <c r="A39" s="38">
        <f>Results!C9</f>
        <v>42404</v>
      </c>
      <c r="B39" s="39">
        <f>Results!D9+4/24</f>
        <v>0.41666666666666663</v>
      </c>
      <c r="C39" s="40">
        <f>Results!E9</f>
        <v>-36.158700000000003</v>
      </c>
      <c r="D39" s="40">
        <f>Results!F9</f>
        <v>35.825429999999997</v>
      </c>
      <c r="E39" s="40">
        <f>Results!Q9</f>
        <v>0.15356020000000004</v>
      </c>
      <c r="F39" s="40" t="str">
        <f>LEFT(Results!A9,LEN(Results!A9)-1)</f>
        <v>243</v>
      </c>
    </row>
    <row r="40" spans="1:6">
      <c r="A40" s="38">
        <f>Results!C10</f>
        <v>42404</v>
      </c>
      <c r="B40" s="39">
        <f>Results!D10+4/24</f>
        <v>0.41666666666666663</v>
      </c>
      <c r="C40" s="40">
        <f>Results!E10</f>
        <v>-36.158700000000003</v>
      </c>
      <c r="D40" s="40">
        <f>Results!F10</f>
        <v>35.825429999999997</v>
      </c>
      <c r="E40" s="40">
        <f>Results!Q10</f>
        <v>0.15744780000000003</v>
      </c>
      <c r="F40" s="40" t="str">
        <f>LEFT(Results!A10,LEN(Results!A10)-1)</f>
        <v>243</v>
      </c>
    </row>
    <row r="41" spans="1:6">
      <c r="A41" s="38">
        <f>Results!C11</f>
        <v>42404</v>
      </c>
      <c r="B41" s="39">
        <f>Results!D11+4/24</f>
        <v>0.5</v>
      </c>
      <c r="C41" s="40">
        <f>Results!E11</f>
        <v>-35.884799999999998</v>
      </c>
      <c r="D41" s="40">
        <f>Results!F11</f>
        <v>36.071399999999997</v>
      </c>
      <c r="E41" s="40">
        <f>Results!Q11</f>
        <v>0.13023459999999998</v>
      </c>
      <c r="F41" s="40" t="str">
        <f>LEFT(Results!A11,LEN(Results!A11)-1)</f>
        <v>244</v>
      </c>
    </row>
    <row r="42" spans="1:6">
      <c r="A42" s="38">
        <f>Results!C12</f>
        <v>42404</v>
      </c>
      <c r="B42" s="39">
        <f>Results!D12+4/24</f>
        <v>0.5</v>
      </c>
      <c r="C42" s="40">
        <f>Results!E12</f>
        <v>-35.884799999999998</v>
      </c>
      <c r="D42" s="40">
        <f>Results!F12</f>
        <v>36.071399999999997</v>
      </c>
      <c r="E42" s="40">
        <f>Results!Q12</f>
        <v>0.13062336000000002</v>
      </c>
      <c r="F42" s="40" t="str">
        <f>LEFT(Results!A12,LEN(Results!A12)-1)</f>
        <v>244</v>
      </c>
    </row>
    <row r="43" spans="1:6">
      <c r="A43" s="38">
        <f>Results!C13</f>
        <v>42404</v>
      </c>
      <c r="B43" s="39">
        <f>Results!D13+4/24</f>
        <v>0.5</v>
      </c>
      <c r="C43" s="40">
        <f>Results!E13</f>
        <v>-35.884799999999998</v>
      </c>
      <c r="D43" s="40">
        <f>Results!F13</f>
        <v>36.071399999999997</v>
      </c>
      <c r="E43" s="40">
        <f>Results!Q13</f>
        <v>0.12829080000000001</v>
      </c>
      <c r="F43" s="40" t="str">
        <f>LEFT(Results!A13,LEN(Results!A13)-1)</f>
        <v>244</v>
      </c>
    </row>
    <row r="44" spans="1:6">
      <c r="A44" s="38">
        <f>Results!C14</f>
        <v>42404</v>
      </c>
      <c r="B44" s="39">
        <f>Results!D14+4/24</f>
        <v>0.16666666666666666</v>
      </c>
      <c r="C44" s="40">
        <f>Results!E14</f>
        <v>0</v>
      </c>
      <c r="D44" s="40">
        <f>Results!F14</f>
        <v>0</v>
      </c>
      <c r="E44" s="40">
        <f>Results!Q14</f>
        <v>0</v>
      </c>
      <c r="F44" s="40" t="str">
        <f>LEFT(Results!A14,LEN(Results!A14)-1)</f>
        <v>245</v>
      </c>
    </row>
    <row r="45" spans="1:6">
      <c r="A45" s="38">
        <f>Results!C15</f>
        <v>42404</v>
      </c>
      <c r="B45" s="39">
        <f>Results!D15+4/24</f>
        <v>0.16666666666666666</v>
      </c>
      <c r="C45" s="40">
        <f>Results!E15</f>
        <v>0</v>
      </c>
      <c r="D45" s="40">
        <f>Results!F15</f>
        <v>0</v>
      </c>
      <c r="E45" s="40">
        <f>Results!Q15</f>
        <v>0</v>
      </c>
      <c r="F45" s="40" t="str">
        <f>LEFT(Results!A15,LEN(Results!A15)-1)</f>
        <v>245</v>
      </c>
    </row>
    <row r="46" spans="1:6">
      <c r="A46" s="38">
        <f>Results!C16</f>
        <v>42404</v>
      </c>
      <c r="B46" s="39">
        <f>Results!D16+4/24</f>
        <v>0.16666666666666666</v>
      </c>
      <c r="C46" s="40">
        <f>Results!E16</f>
        <v>0</v>
      </c>
      <c r="D46" s="40">
        <f>Results!F16</f>
        <v>0</v>
      </c>
      <c r="E46" s="40">
        <f>Results!Q16</f>
        <v>0</v>
      </c>
      <c r="F46" s="40" t="str">
        <f>LEFT(Results!A16,LEN(Results!A16)-1)</f>
        <v>245</v>
      </c>
    </row>
    <row r="47" spans="1:6">
      <c r="A47" s="38">
        <f>Results!C17</f>
        <v>42404</v>
      </c>
      <c r="B47" s="39">
        <f>Results!D17+4/24</f>
        <v>0.16666666666666666</v>
      </c>
      <c r="C47" s="40">
        <f>Results!E17</f>
        <v>0</v>
      </c>
      <c r="D47" s="40">
        <f>Results!F17</f>
        <v>0</v>
      </c>
      <c r="E47" s="40">
        <f>Results!Q17</f>
        <v>0</v>
      </c>
      <c r="F47" s="40" t="str">
        <f>LEFT(Results!A17,LEN(Results!A17)-1)</f>
        <v>246</v>
      </c>
    </row>
    <row r="48" spans="1:6">
      <c r="A48" s="38">
        <f>Results!C18</f>
        <v>42404</v>
      </c>
      <c r="B48" s="39">
        <f>Results!D18+4/24</f>
        <v>0.16666666666666666</v>
      </c>
      <c r="C48" s="40">
        <f>Results!E18</f>
        <v>0</v>
      </c>
      <c r="D48" s="40">
        <f>Results!F18</f>
        <v>0</v>
      </c>
      <c r="E48" s="40">
        <f>Results!Q18</f>
        <v>0</v>
      </c>
      <c r="F48" s="40" t="str">
        <f>LEFT(Results!A18,LEN(Results!A18)-1)</f>
        <v>246</v>
      </c>
    </row>
    <row r="49" spans="1:6">
      <c r="A49" s="38">
        <f>Results!C19</f>
        <v>42404</v>
      </c>
      <c r="B49" s="39">
        <f>Results!D19+4/24</f>
        <v>0.16666666666666666</v>
      </c>
      <c r="C49" s="40">
        <f>Results!E19</f>
        <v>0</v>
      </c>
      <c r="D49" s="40">
        <f>Results!F19</f>
        <v>0</v>
      </c>
      <c r="E49" s="40">
        <f>Results!Q19</f>
        <v>0</v>
      </c>
      <c r="F49" s="40" t="str">
        <f>LEFT(Results!A19,LEN(Results!A19)-1)</f>
        <v>246</v>
      </c>
    </row>
    <row r="50" spans="1:6">
      <c r="A50" s="38">
        <f>Results!C20</f>
        <v>42404</v>
      </c>
      <c r="B50" s="39" t="e">
        <f>Results!D20+4/24</f>
        <v>#VALUE!</v>
      </c>
      <c r="C50" s="40">
        <f>Results!E20</f>
        <v>0</v>
      </c>
      <c r="D50" s="40">
        <f>Results!F20</f>
        <v>0</v>
      </c>
      <c r="E50" s="40">
        <f>Results!Q20</f>
        <v>0</v>
      </c>
      <c r="F50" s="40" t="str">
        <f>LEFT(Results!A20,LEN(Results!A20)-1)</f>
        <v>247</v>
      </c>
    </row>
    <row r="51" spans="1:6">
      <c r="A51" s="38">
        <f>Results!C21</f>
        <v>42404</v>
      </c>
      <c r="B51" s="39" t="e">
        <f>Results!D21+4/24</f>
        <v>#VALUE!</v>
      </c>
      <c r="C51" s="40">
        <f>Results!E21</f>
        <v>0</v>
      </c>
      <c r="D51" s="40">
        <f>Results!F21</f>
        <v>0</v>
      </c>
      <c r="E51" s="40">
        <f>Results!Q21</f>
        <v>0</v>
      </c>
      <c r="F51" s="40" t="str">
        <f>LEFT(Results!A21,LEN(Results!A21)-1)</f>
        <v>247</v>
      </c>
    </row>
    <row r="52" spans="1:6">
      <c r="A52" s="38">
        <f>Results!C22</f>
        <v>42404</v>
      </c>
      <c r="B52" s="39" t="e">
        <f>Results!D22+4/24</f>
        <v>#VALUE!</v>
      </c>
      <c r="C52" s="40">
        <f>Results!E22</f>
        <v>0</v>
      </c>
      <c r="D52" s="40">
        <f>Results!F22</f>
        <v>0</v>
      </c>
      <c r="E52" s="40">
        <f>Results!Q22</f>
        <v>0</v>
      </c>
      <c r="F52" s="40" t="str">
        <f>LEFT(Results!A22,LEN(Results!A22)-1)</f>
        <v>247</v>
      </c>
    </row>
    <row r="53" spans="1:6">
      <c r="A53" s="38">
        <f>Results!C23</f>
        <v>42404</v>
      </c>
      <c r="B53" s="39" t="e">
        <f>Results!D23+4/24</f>
        <v>#VALUE!</v>
      </c>
      <c r="C53" s="40">
        <f>Results!E23</f>
        <v>0</v>
      </c>
      <c r="D53" s="40">
        <f>Results!F23</f>
        <v>0</v>
      </c>
      <c r="E53" s="40">
        <f>Results!Q23</f>
        <v>0</v>
      </c>
      <c r="F53" s="40" t="str">
        <f>LEFT(Results!A23,LEN(Results!A23)-1)</f>
        <v>248</v>
      </c>
    </row>
    <row r="54" spans="1:6">
      <c r="A54" s="38">
        <f>Results!C24</f>
        <v>42404</v>
      </c>
      <c r="B54" s="39" t="e">
        <f>Results!D24+4/24</f>
        <v>#VALUE!</v>
      </c>
      <c r="C54" s="40">
        <f>Results!E24</f>
        <v>0</v>
      </c>
      <c r="D54" s="40">
        <f>Results!F24</f>
        <v>0</v>
      </c>
      <c r="E54" s="40">
        <f>Results!Q24</f>
        <v>0</v>
      </c>
      <c r="F54" s="40" t="str">
        <f>LEFT(Results!A24,LEN(Results!A24)-1)</f>
        <v>248</v>
      </c>
    </row>
    <row r="55" spans="1:6">
      <c r="A55" s="38">
        <f>Results!C25</f>
        <v>42404</v>
      </c>
      <c r="B55" s="39" t="e">
        <f>Results!D25+4/24</f>
        <v>#VALUE!</v>
      </c>
      <c r="C55" s="40">
        <f>Results!E25</f>
        <v>0</v>
      </c>
      <c r="D55" s="40">
        <f>Results!F25</f>
        <v>0</v>
      </c>
      <c r="E55" s="40">
        <f>Results!Q25</f>
        <v>0</v>
      </c>
      <c r="F55" s="40" t="str">
        <f>LEFT(Results!A25,LEN(Results!A25)-1)</f>
        <v>248</v>
      </c>
    </row>
    <row r="56" spans="1:6">
      <c r="A56" s="38">
        <f>Results!C26</f>
        <v>42404</v>
      </c>
      <c r="B56" s="39" t="e">
        <f>Results!D26+4/24</f>
        <v>#VALUE!</v>
      </c>
      <c r="C56" s="40">
        <f>Results!E26</f>
        <v>0</v>
      </c>
      <c r="D56" s="40">
        <f>Results!F26</f>
        <v>0</v>
      </c>
      <c r="E56" s="40">
        <f>Results!Q26</f>
        <v>0</v>
      </c>
      <c r="F56" s="40" t="str">
        <f>LEFT(Results!A26,LEN(Results!A26)-1)</f>
        <v>249</v>
      </c>
    </row>
    <row r="57" spans="1:6">
      <c r="A57" s="38">
        <f>Results!C27</f>
        <v>42404</v>
      </c>
      <c r="B57" s="39" t="e">
        <f>Results!D27+4/24</f>
        <v>#VALUE!</v>
      </c>
      <c r="C57" s="40">
        <f>Results!E27</f>
        <v>0</v>
      </c>
      <c r="D57" s="40">
        <f>Results!F27</f>
        <v>0</v>
      </c>
      <c r="E57" s="40">
        <f>Results!Q27</f>
        <v>0</v>
      </c>
      <c r="F57" s="40" t="str">
        <f>LEFT(Results!A27,LEN(Results!A27)-1)</f>
        <v>249</v>
      </c>
    </row>
    <row r="58" spans="1:6">
      <c r="A58" s="38">
        <f>Results!C28</f>
        <v>42404</v>
      </c>
      <c r="B58" s="39" t="e">
        <f>Results!D28+4/24</f>
        <v>#VALUE!</v>
      </c>
      <c r="C58" s="40">
        <f>Results!E28</f>
        <v>0</v>
      </c>
      <c r="D58" s="40">
        <f>Results!F28</f>
        <v>0</v>
      </c>
      <c r="E58" s="40">
        <f>Results!Q28</f>
        <v>0</v>
      </c>
      <c r="F58" s="40" t="str">
        <f>LEFT(Results!A28,LEN(Results!A28)-1)</f>
        <v>249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75"/>
  <cols>
    <col min="2" max="3" width="9.19921875" style="43" customWidth="1"/>
  </cols>
  <sheetData>
    <row r="1" spans="1:3">
      <c r="A1">
        <f>Entry!A3</f>
        <v>241</v>
      </c>
      <c r="B1" s="43">
        <f>Entry!H3</f>
        <v>-36.813600000000001</v>
      </c>
      <c r="C1" s="43">
        <f>Entry!I3</f>
        <v>35.373100000000001</v>
      </c>
    </row>
    <row r="2" spans="1:3">
      <c r="A2">
        <f>Entry!A6</f>
        <v>242</v>
      </c>
      <c r="B2" s="43">
        <f>Entry!H6</f>
        <v>-36.494799999999998</v>
      </c>
      <c r="C2" s="43">
        <f>Entry!I6</f>
        <v>35.5944</v>
      </c>
    </row>
    <row r="3" spans="1:3">
      <c r="A3">
        <f>Entry!A9</f>
        <v>243</v>
      </c>
      <c r="B3" s="43">
        <f>Entry!H9</f>
        <v>-36.158700000000003</v>
      </c>
      <c r="C3" s="43">
        <f>Entry!I9</f>
        <v>35.825429999999997</v>
      </c>
    </row>
    <row r="4" spans="1:3">
      <c r="A4">
        <f>Entry!A12</f>
        <v>244</v>
      </c>
      <c r="B4" s="43">
        <f>Entry!H12</f>
        <v>-35.884799999999998</v>
      </c>
      <c r="C4" s="43">
        <f>Entry!I12</f>
        <v>36.071399999999997</v>
      </c>
    </row>
    <row r="5" spans="1:3">
      <c r="A5">
        <f>Entry!A15</f>
        <v>245</v>
      </c>
      <c r="B5" s="43">
        <f>Entry!H15</f>
        <v>0</v>
      </c>
      <c r="C5" s="43">
        <f>Entry!I15</f>
        <v>0</v>
      </c>
    </row>
    <row r="6" spans="1:3">
      <c r="A6">
        <f>Entry!A18</f>
        <v>246</v>
      </c>
      <c r="B6" s="43">
        <f>Entry!H18</f>
        <v>0</v>
      </c>
      <c r="C6" s="43">
        <f>Entry!I18</f>
        <v>0</v>
      </c>
    </row>
    <row r="7" spans="1:3">
      <c r="A7">
        <f>Entry!A21</f>
        <v>247</v>
      </c>
      <c r="B7" s="43">
        <f>Entry!H21</f>
        <v>0</v>
      </c>
      <c r="C7" s="43">
        <f>Entry!I21</f>
        <v>0</v>
      </c>
    </row>
    <row r="8" spans="1:3">
      <c r="A8">
        <f>Entry!A24</f>
        <v>248</v>
      </c>
      <c r="B8" s="43">
        <f>Entry!H24</f>
        <v>0</v>
      </c>
      <c r="C8" s="43">
        <f>Entry!I24</f>
        <v>0</v>
      </c>
    </row>
    <row r="9" spans="1:3">
      <c r="A9">
        <f>Entry!A27</f>
        <v>249</v>
      </c>
      <c r="B9" s="43">
        <f>Entry!H27</f>
        <v>0</v>
      </c>
      <c r="C9" s="43">
        <f>Entry!I27</f>
        <v>0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D Drapeau</cp:lastModifiedBy>
  <dcterms:created xsi:type="dcterms:W3CDTF">2000-06-14T20:13:41Z</dcterms:created>
  <dcterms:modified xsi:type="dcterms:W3CDTF">2020-02-06T18:34:24Z</dcterms:modified>
</cp:coreProperties>
</file>